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ttps://fortworthtexas-my.sharepoint.com/personal/rebeca_hernandez_fortworthtexas_gov/Documents/Desktop/"/>
    </mc:Choice>
  </mc:AlternateContent>
  <xr:revisionPtr revIDLastSave="0" documentId="8_{F6EC279D-1E70-44D9-8E9A-AB607C6FC407}" xr6:coauthVersionLast="36" xr6:coauthVersionMax="36" xr10:uidLastSave="{00000000-0000-0000-0000-000000000000}"/>
  <workbookProtection workbookAlgorithmName="SHA-512" workbookHashValue="y7ud7nCz+f5DpVdF5yVZ6OFmQRBBTPvDp9tg/lROhi5DXqEspfBlDi9eveLCAXCYDvo9NmD34YUvuwbJMTXJEg==" workbookSaltValue="oQ239eeji4gI9VYi1NHhiQ==" workbookSpinCount="100000" lockStructure="1"/>
  <bookViews>
    <workbookView xWindow="-120" yWindow="-120" windowWidth="29040" windowHeight="15720" tabRatio="798" xr2:uid="{2A4FEB1A-C223-4DE7-AB83-19F3E2EDDF5A}"/>
  </bookViews>
  <sheets>
    <sheet name="Estimator" sheetId="15" r:id="rId1"/>
    <sheet name="General Information Guide" sheetId="20" r:id="rId2"/>
    <sheet name="FAQs" sheetId="25" r:id="rId3"/>
    <sheet name="2017_Study_Land_Use_Rates" sheetId="23" r:id="rId4"/>
    <sheet name="2017_Study_Land_Use_Description" sheetId="24" r:id="rId5"/>
    <sheet name="2022_Study_Land_Use_Rates" sheetId="21" r:id="rId6"/>
    <sheet name="2022_Study_Land_Use_Description" sheetId="22" r:id="rId7"/>
    <sheet name="LUVMET_10th_Edition_Non_Res" sheetId="14" state="hidden"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LUVMET_10th_Edition_Non_Res!$B$5:$B$80</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'LUVMET_11th_Edition-Non_Res'!$B$5:$B$93</definedName>
    <definedName name="LUVMET11Res" localSheetId="12">[1]LUVMET_11th_Edition_Residential!$B$5:$B$14</definedName>
    <definedName name="LUVMET11Res" localSheetId="13">[1]LUVMET_11th_Edition_Residential!$B$5:$B$14</definedName>
    <definedName name="LUVMET11Res">LUVMET_11th_Edition_Residential!$B$5:$B$15</definedName>
    <definedName name="_xlnm.Print_Area" localSheetId="4">'2017_Study_Land_Use_Description'!$A$1:$G$94</definedName>
    <definedName name="_xlnm.Print_Area" localSheetId="3">'2017_Study_Land_Use_Rates'!$A$1:$Q$93</definedName>
    <definedName name="_xlnm.Print_Area" localSheetId="6">'2022_Study_Land_Use_Description'!$A$1:$G$106</definedName>
    <definedName name="_xlnm.Print_Area" localSheetId="5">'2022_Study_Land_Use_Rates'!$A$1:$Q$106</definedName>
    <definedName name="_xlnm.Print_Area" localSheetId="0">Estimator!$B$5:$O$51</definedName>
    <definedName name="_xlnm.Print_Area" localSheetId="2">FAQs!$B$2:$C$8</definedName>
    <definedName name="_xlnm.Print_Area" localSheetId="1">'General Information Guide'!$C$1:$F$25</definedName>
    <definedName name="_xlnm.Print_Area" localSheetId="7">LUVMET_10th_Edition_Non_Res!$B$2:$M$80</definedName>
    <definedName name="_xlnm.Print_Area" localSheetId="10">LUVMET_10th_Edition_Res!$B$2:$M$14</definedName>
    <definedName name="_xlnm.Print_Area" localSheetId="14">LUVMET_11th_Edition_Residential!$B$2:$S$16</definedName>
    <definedName name="_xlnm.Print_Area" localSheetId="8">'LUVMET_11th_Edition-Non_Res'!$B$2:$S$94</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1" l="1"/>
  <c r="O24" i="21" s="1"/>
  <c r="P24" i="21" s="1"/>
  <c r="J24" i="21"/>
  <c r="N11" i="16"/>
  <c r="O11" i="16" s="1"/>
  <c r="J11" i="16"/>
  <c r="N25" i="21"/>
  <c r="O25" i="21" s="1"/>
  <c r="P25" i="21" s="1"/>
  <c r="J25" i="21"/>
  <c r="N12" i="16"/>
  <c r="O12" i="16" s="1"/>
  <c r="P12" i="16" s="1"/>
  <c r="J12" i="16"/>
  <c r="N31" i="21"/>
  <c r="O31" i="21" s="1"/>
  <c r="P31" i="21" s="1"/>
  <c r="J31" i="21"/>
  <c r="N37" i="21"/>
  <c r="O37" i="21" s="1"/>
  <c r="P37" i="21" s="1"/>
  <c r="J37" i="21"/>
  <c r="N21" i="13"/>
  <c r="O21" i="13" s="1"/>
  <c r="P21" i="13" s="1"/>
  <c r="J21" i="13"/>
  <c r="N27" i="13"/>
  <c r="O27" i="13" s="1"/>
  <c r="J27" i="13"/>
  <c r="N37" i="23"/>
  <c r="O37" i="23" s="1"/>
  <c r="P37" i="23" s="1"/>
  <c r="J37" i="23"/>
  <c r="K27" i="14"/>
  <c r="L27" i="14" s="1"/>
  <c r="M27" i="14" s="1"/>
  <c r="H27" i="14"/>
  <c r="N30" i="13"/>
  <c r="O30" i="13" s="1"/>
  <c r="J30" i="13"/>
  <c r="N39" i="21"/>
  <c r="O39" i="21" s="1"/>
  <c r="P39" i="21" s="1"/>
  <c r="J39" i="21"/>
  <c r="N12" i="13"/>
  <c r="O12" i="13" s="1"/>
  <c r="J12" i="13"/>
  <c r="P11" i="16" l="1"/>
  <c r="P27" i="13"/>
  <c r="P12" i="13"/>
  <c r="P30" i="13"/>
  <c r="N28" i="13"/>
  <c r="O28" i="13" s="1"/>
  <c r="J28" i="13"/>
  <c r="J75" i="13"/>
  <c r="N75" i="13"/>
  <c r="O75" i="13" s="1"/>
  <c r="N11" i="21"/>
  <c r="O11" i="21" s="1"/>
  <c r="J11" i="21"/>
  <c r="J10" i="21"/>
  <c r="N10" i="21"/>
  <c r="O10" i="21" s="1"/>
  <c r="N11" i="13"/>
  <c r="O11" i="13" s="1"/>
  <c r="J11" i="13"/>
  <c r="N43" i="21"/>
  <c r="O43" i="21" s="1"/>
  <c r="J43" i="21"/>
  <c r="N34" i="13"/>
  <c r="O34" i="13" s="1"/>
  <c r="J34" i="13"/>
  <c r="L75" i="14"/>
  <c r="M75" i="14" s="1"/>
  <c r="K75" i="14"/>
  <c r="H75" i="14"/>
  <c r="K64" i="14"/>
  <c r="L64" i="14" s="1"/>
  <c r="M64" i="14" s="1"/>
  <c r="H64" i="14"/>
  <c r="N72" i="23"/>
  <c r="O72" i="23" s="1"/>
  <c r="P72" i="23" s="1"/>
  <c r="J72" i="23"/>
  <c r="N83" i="23"/>
  <c r="O83" i="23" s="1"/>
  <c r="J83" i="23"/>
  <c r="N25" i="13"/>
  <c r="O25" i="13" s="1"/>
  <c r="J25" i="13"/>
  <c r="N35" i="21"/>
  <c r="O35" i="21" s="1"/>
  <c r="J35" i="21"/>
  <c r="AD18" i="15"/>
  <c r="AD16" i="15"/>
  <c r="AD14" i="15"/>
  <c r="AD11" i="15"/>
  <c r="AD9" i="15"/>
  <c r="N69" i="13"/>
  <c r="O69" i="13" s="1"/>
  <c r="J69" i="13"/>
  <c r="N78" i="21"/>
  <c r="O78" i="21" s="1"/>
  <c r="J78" i="21"/>
  <c r="N33" i="15"/>
  <c r="N34" i="15"/>
  <c r="N35" i="15"/>
  <c r="L26" i="15"/>
  <c r="L25" i="15"/>
  <c r="I24" i="15"/>
  <c r="L24" i="15" s="1"/>
  <c r="N26" i="15"/>
  <c r="N25" i="15"/>
  <c r="J23" i="23"/>
  <c r="L30" i="15"/>
  <c r="AE9" i="15"/>
  <c r="R22" i="15"/>
  <c r="W18" i="15" s="1"/>
  <c r="I35" i="15"/>
  <c r="I34" i="15"/>
  <c r="I33" i="15"/>
  <c r="I32" i="15"/>
  <c r="N32" i="15" s="1"/>
  <c r="I31" i="15"/>
  <c r="I26" i="15"/>
  <c r="I25" i="15"/>
  <c r="I23" i="15"/>
  <c r="I22" i="15"/>
  <c r="P10" i="21" l="1"/>
  <c r="P69" i="13"/>
  <c r="P75" i="13"/>
  <c r="P34" i="13"/>
  <c r="P25" i="13"/>
  <c r="P28" i="13"/>
  <c r="P43" i="21"/>
  <c r="P35" i="21"/>
  <c r="P11" i="21"/>
  <c r="P11" i="13"/>
  <c r="P83" i="23"/>
  <c r="W17" i="15"/>
  <c r="AD17" i="15"/>
  <c r="W14" i="15"/>
  <c r="L23" i="15" s="1"/>
  <c r="W16" i="15"/>
  <c r="W9" i="15"/>
  <c r="W11" i="15"/>
  <c r="P78" i="21"/>
  <c r="R30" i="15"/>
  <c r="E35" i="15" l="1"/>
  <c r="E34" i="15"/>
  <c r="E33" i="15"/>
  <c r="E32" i="15"/>
  <c r="E25" i="15"/>
  <c r="E24" i="15"/>
  <c r="E23" i="15"/>
  <c r="G35" i="15"/>
  <c r="H35" i="15" s="1"/>
  <c r="G34" i="15"/>
  <c r="H34" i="15" s="1"/>
  <c r="G33" i="15"/>
  <c r="H33" i="15" s="1"/>
  <c r="G32" i="15"/>
  <c r="H32" i="15" s="1"/>
  <c r="G25" i="15"/>
  <c r="G24" i="15"/>
  <c r="H25" i="15"/>
  <c r="L7" i="17"/>
  <c r="M7" i="17" s="1"/>
  <c r="H7" i="17"/>
  <c r="H8" i="17"/>
  <c r="K8" i="17"/>
  <c r="L8" i="17" s="1"/>
  <c r="M8" i="17" s="1"/>
  <c r="N19" i="23"/>
  <c r="O19" i="23" s="1"/>
  <c r="J19" i="23"/>
  <c r="N16" i="21"/>
  <c r="O16" i="21" s="1"/>
  <c r="J16" i="21"/>
  <c r="N17" i="13"/>
  <c r="O17" i="13" s="1"/>
  <c r="J17" i="13"/>
  <c r="K12" i="14"/>
  <c r="L12" i="14" s="1"/>
  <c r="K13" i="14"/>
  <c r="L13" i="14" s="1"/>
  <c r="K14" i="14"/>
  <c r="L14" i="14" s="1"/>
  <c r="H14" i="14"/>
  <c r="H13" i="14"/>
  <c r="H12" i="14"/>
  <c r="N15" i="23"/>
  <c r="O15" i="23" s="1"/>
  <c r="J15" i="23"/>
  <c r="N14" i="23"/>
  <c r="O14" i="23" s="1"/>
  <c r="P14" i="23" s="1"/>
  <c r="J14" i="23"/>
  <c r="N13" i="23"/>
  <c r="O13" i="23" s="1"/>
  <c r="J13" i="23"/>
  <c r="N12" i="23"/>
  <c r="O12" i="23" s="1"/>
  <c r="J12" i="23"/>
  <c r="N88" i="23"/>
  <c r="O88" i="23" s="1"/>
  <c r="J88" i="23"/>
  <c r="N87" i="23"/>
  <c r="O87" i="23" s="1"/>
  <c r="J87" i="23"/>
  <c r="N86" i="23"/>
  <c r="O86" i="23" s="1"/>
  <c r="J86" i="23"/>
  <c r="N84" i="23"/>
  <c r="O84" i="23" s="1"/>
  <c r="J84" i="23"/>
  <c r="N82" i="23"/>
  <c r="O82" i="23" s="1"/>
  <c r="J82" i="23"/>
  <c r="N81" i="23"/>
  <c r="O81" i="23" s="1"/>
  <c r="J81" i="23"/>
  <c r="N80" i="23"/>
  <c r="O80" i="23" s="1"/>
  <c r="J80" i="23"/>
  <c r="N79" i="23"/>
  <c r="O79" i="23" s="1"/>
  <c r="J79" i="23"/>
  <c r="N78" i="23"/>
  <c r="O78" i="23" s="1"/>
  <c r="J78" i="23"/>
  <c r="N77" i="23"/>
  <c r="O77" i="23" s="1"/>
  <c r="J77" i="23"/>
  <c r="N76" i="23"/>
  <c r="O76" i="23" s="1"/>
  <c r="J76" i="23"/>
  <c r="N75" i="23"/>
  <c r="O75" i="23" s="1"/>
  <c r="J75" i="23"/>
  <c r="N73" i="23"/>
  <c r="O73" i="23" s="1"/>
  <c r="J73" i="23"/>
  <c r="N71" i="23"/>
  <c r="O71" i="23" s="1"/>
  <c r="J71" i="23"/>
  <c r="N70" i="23"/>
  <c r="O70" i="23" s="1"/>
  <c r="J70" i="23"/>
  <c r="N69" i="23"/>
  <c r="O69" i="23" s="1"/>
  <c r="J69" i="23"/>
  <c r="N68" i="23"/>
  <c r="O68" i="23" s="1"/>
  <c r="J68" i="23"/>
  <c r="N66" i="23"/>
  <c r="O66" i="23" s="1"/>
  <c r="J66" i="23"/>
  <c r="N65" i="23"/>
  <c r="O65" i="23" s="1"/>
  <c r="J65" i="23"/>
  <c r="N64" i="23"/>
  <c r="O64" i="23" s="1"/>
  <c r="J64" i="23"/>
  <c r="N63" i="23"/>
  <c r="O63" i="23" s="1"/>
  <c r="J63" i="23"/>
  <c r="N62" i="23"/>
  <c r="O62" i="23" s="1"/>
  <c r="J62" i="23"/>
  <c r="N61" i="23"/>
  <c r="O61" i="23" s="1"/>
  <c r="J61" i="23"/>
  <c r="N60" i="23"/>
  <c r="O60" i="23" s="1"/>
  <c r="J60" i="23"/>
  <c r="N59" i="23"/>
  <c r="O59" i="23" s="1"/>
  <c r="J59" i="23"/>
  <c r="N56" i="23"/>
  <c r="O56" i="23" s="1"/>
  <c r="J56" i="23"/>
  <c r="N55" i="23"/>
  <c r="O55" i="23" s="1"/>
  <c r="J55" i="23"/>
  <c r="N54" i="23"/>
  <c r="O54" i="23" s="1"/>
  <c r="J54" i="23"/>
  <c r="N53" i="23"/>
  <c r="O53" i="23" s="1"/>
  <c r="J53" i="23"/>
  <c r="N52" i="23"/>
  <c r="O52" i="23" s="1"/>
  <c r="J52" i="23"/>
  <c r="N50" i="23"/>
  <c r="O50" i="23" s="1"/>
  <c r="J50" i="23"/>
  <c r="N49" i="23"/>
  <c r="O49" i="23" s="1"/>
  <c r="J49" i="23"/>
  <c r="N48" i="23"/>
  <c r="O48" i="23" s="1"/>
  <c r="J48" i="23"/>
  <c r="N47" i="23"/>
  <c r="O47" i="23" s="1"/>
  <c r="J47" i="23"/>
  <c r="N45" i="23"/>
  <c r="O45" i="23" s="1"/>
  <c r="J45" i="23"/>
  <c r="N44" i="23"/>
  <c r="O44" i="23" s="1"/>
  <c r="J44" i="23"/>
  <c r="N43" i="23"/>
  <c r="O43" i="23" s="1"/>
  <c r="J43" i="23"/>
  <c r="N42" i="23"/>
  <c r="O42" i="23" s="1"/>
  <c r="J42" i="23"/>
  <c r="N41" i="23"/>
  <c r="O41" i="23" s="1"/>
  <c r="J41" i="23"/>
  <c r="N40" i="23"/>
  <c r="O40" i="23" s="1"/>
  <c r="J40" i="23"/>
  <c r="N38" i="23"/>
  <c r="O38" i="23" s="1"/>
  <c r="J38"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P12" i="23" l="1"/>
  <c r="H24" i="15"/>
  <c r="J24" i="15"/>
  <c r="M14" i="14"/>
  <c r="M13" i="14"/>
  <c r="M12" i="14"/>
  <c r="P19" i="23"/>
  <c r="P9" i="23"/>
  <c r="P16" i="21"/>
  <c r="P22" i="23"/>
  <c r="P16" i="23"/>
  <c r="P88" i="23"/>
  <c r="P17" i="13"/>
  <c r="P15" i="23"/>
  <c r="P13" i="23"/>
  <c r="P52" i="23"/>
  <c r="P11" i="23"/>
  <c r="P21" i="23"/>
  <c r="P31" i="23"/>
  <c r="P79" i="23"/>
  <c r="P23" i="23"/>
  <c r="P28" i="23"/>
  <c r="P33" i="23"/>
  <c r="P81" i="23"/>
  <c r="P87" i="23"/>
  <c r="P10" i="23"/>
  <c r="P20" i="23"/>
  <c r="P24" i="23"/>
  <c r="P29" i="23"/>
  <c r="P34" i="23"/>
  <c r="P78" i="23"/>
  <c r="P41" i="23"/>
  <c r="P84" i="23"/>
  <c r="P32" i="23"/>
  <c r="P76" i="23"/>
  <c r="P36" i="23"/>
  <c r="P48" i="23"/>
  <c r="P59" i="23"/>
  <c r="P68" i="23"/>
  <c r="P44" i="23"/>
  <c r="P62" i="23"/>
  <c r="P66" i="23"/>
  <c r="P77" i="23"/>
  <c r="P38" i="23"/>
  <c r="P45" i="23"/>
  <c r="P54" i="23"/>
  <c r="P60" i="23"/>
  <c r="P69" i="23"/>
  <c r="P40" i="23"/>
  <c r="P47" i="23"/>
  <c r="P61" i="23"/>
  <c r="P65" i="23"/>
  <c r="P70" i="23"/>
  <c r="P73" i="23"/>
  <c r="P7" i="23"/>
  <c r="P35" i="23"/>
  <c r="P50" i="23"/>
  <c r="P86" i="23"/>
  <c r="P43" i="23"/>
  <c r="P75" i="23"/>
  <c r="P82" i="23"/>
  <c r="P18" i="23"/>
  <c r="P25" i="23"/>
  <c r="P42" i="23"/>
  <c r="P55" i="23"/>
  <c r="P63" i="23"/>
  <c r="P71" i="23"/>
  <c r="P80" i="23"/>
  <c r="P49" i="23"/>
  <c r="P53" i="23"/>
  <c r="P56" i="23"/>
  <c r="P64" i="23"/>
  <c r="R70" i="23"/>
  <c r="K24" i="15" l="1"/>
  <c r="N89" i="13"/>
  <c r="O89" i="13" s="1"/>
  <c r="J89" i="13"/>
  <c r="N96" i="21"/>
  <c r="O96" i="21" s="1"/>
  <c r="J96" i="21"/>
  <c r="N101" i="21"/>
  <c r="O101" i="21" s="1"/>
  <c r="J101" i="21"/>
  <c r="N100" i="21"/>
  <c r="O100" i="21" s="1"/>
  <c r="J100" i="21"/>
  <c r="N99" i="21"/>
  <c r="O99" i="21" s="1"/>
  <c r="J99" i="21"/>
  <c r="N97" i="21"/>
  <c r="O97" i="21" s="1"/>
  <c r="J97" i="21"/>
  <c r="N95" i="21"/>
  <c r="O95" i="21" s="1"/>
  <c r="J95" i="21"/>
  <c r="N94" i="21"/>
  <c r="O94" i="21" s="1"/>
  <c r="J94" i="21"/>
  <c r="N93" i="21"/>
  <c r="O93" i="21" s="1"/>
  <c r="J93" i="21"/>
  <c r="N92" i="21"/>
  <c r="O92" i="21" s="1"/>
  <c r="J92" i="21"/>
  <c r="N91" i="21"/>
  <c r="O91" i="21" s="1"/>
  <c r="J91" i="21"/>
  <c r="N90" i="21"/>
  <c r="O90" i="21" s="1"/>
  <c r="J90" i="21"/>
  <c r="N89" i="21"/>
  <c r="O89" i="21" s="1"/>
  <c r="J89" i="21"/>
  <c r="N88" i="21"/>
  <c r="O88" i="21" s="1"/>
  <c r="J88" i="21"/>
  <c r="N87" i="21"/>
  <c r="O87" i="21" s="1"/>
  <c r="J87" i="21"/>
  <c r="N86" i="21"/>
  <c r="O86" i="21" s="1"/>
  <c r="J86" i="21"/>
  <c r="N84" i="21"/>
  <c r="O84" i="21" s="1"/>
  <c r="J84" i="21"/>
  <c r="N83" i="21"/>
  <c r="O83" i="21" s="1"/>
  <c r="J83" i="21"/>
  <c r="N82" i="21"/>
  <c r="O82" i="21" s="1"/>
  <c r="J82" i="21"/>
  <c r="N81" i="21"/>
  <c r="O81" i="21" s="1"/>
  <c r="J81" i="21"/>
  <c r="N80" i="21"/>
  <c r="O80" i="21" s="1"/>
  <c r="J80" i="21"/>
  <c r="N79" i="21"/>
  <c r="O79" i="21" s="1"/>
  <c r="J79" i="21"/>
  <c r="N76" i="21"/>
  <c r="O76" i="21" s="1"/>
  <c r="J76" i="21"/>
  <c r="N75" i="21"/>
  <c r="O75" i="21" s="1"/>
  <c r="J75" i="21"/>
  <c r="N74" i="21"/>
  <c r="O74" i="21" s="1"/>
  <c r="J74" i="21"/>
  <c r="N73" i="21"/>
  <c r="O73" i="21" s="1"/>
  <c r="J73" i="21"/>
  <c r="N72" i="21"/>
  <c r="O72" i="21" s="1"/>
  <c r="J72" i="21"/>
  <c r="N71" i="21"/>
  <c r="O71" i="21" s="1"/>
  <c r="J71" i="21"/>
  <c r="N70" i="21"/>
  <c r="O70" i="21" s="1"/>
  <c r="J70" i="21"/>
  <c r="N69" i="21"/>
  <c r="O69" i="21" s="1"/>
  <c r="J69" i="21"/>
  <c r="N68" i="21"/>
  <c r="O68" i="21" s="1"/>
  <c r="J68" i="21"/>
  <c r="N67" i="21"/>
  <c r="O67" i="21" s="1"/>
  <c r="J67" i="21"/>
  <c r="N66" i="21"/>
  <c r="O66" i="21" s="1"/>
  <c r="J66" i="21"/>
  <c r="N63" i="21"/>
  <c r="O63" i="21" s="1"/>
  <c r="J63" i="21"/>
  <c r="N62" i="21"/>
  <c r="O62" i="21" s="1"/>
  <c r="J62" i="21"/>
  <c r="N61" i="21"/>
  <c r="O61" i="21" s="1"/>
  <c r="J61" i="21"/>
  <c r="N60" i="21"/>
  <c r="O60" i="21" s="1"/>
  <c r="J60" i="21"/>
  <c r="N59" i="21"/>
  <c r="O59" i="21" s="1"/>
  <c r="J59" i="21"/>
  <c r="N57" i="21"/>
  <c r="O57" i="21" s="1"/>
  <c r="J57" i="21"/>
  <c r="N56" i="21"/>
  <c r="O56" i="21" s="1"/>
  <c r="J56" i="21"/>
  <c r="N55" i="21"/>
  <c r="O55" i="21" s="1"/>
  <c r="J55" i="21"/>
  <c r="N54" i="21"/>
  <c r="O54" i="21" s="1"/>
  <c r="J54" i="21"/>
  <c r="N53" i="21"/>
  <c r="O53" i="21" s="1"/>
  <c r="J53" i="21"/>
  <c r="N51" i="21"/>
  <c r="O51" i="21" s="1"/>
  <c r="J51" i="21"/>
  <c r="N50" i="21"/>
  <c r="O50" i="21" s="1"/>
  <c r="J50" i="21"/>
  <c r="N49" i="21"/>
  <c r="O49" i="21" s="1"/>
  <c r="J49" i="21"/>
  <c r="N48" i="21"/>
  <c r="O48" i="21" s="1"/>
  <c r="J48" i="21"/>
  <c r="N47" i="21"/>
  <c r="O47" i="21" s="1"/>
  <c r="J47" i="21"/>
  <c r="N46" i="21"/>
  <c r="O46" i="21" s="1"/>
  <c r="J46" i="21"/>
  <c r="N45" i="21"/>
  <c r="O45" i="21" s="1"/>
  <c r="J45" i="21"/>
  <c r="N44" i="21"/>
  <c r="O44" i="21" s="1"/>
  <c r="J44" i="21"/>
  <c r="N42" i="21"/>
  <c r="O42" i="21" s="1"/>
  <c r="J42" i="21"/>
  <c r="N40" i="21"/>
  <c r="O40" i="21" s="1"/>
  <c r="J40" i="21"/>
  <c r="N38" i="21"/>
  <c r="O38" i="21" s="1"/>
  <c r="J38" i="21"/>
  <c r="N36" i="21"/>
  <c r="O36" i="21" s="1"/>
  <c r="J36" i="21"/>
  <c r="N34" i="21"/>
  <c r="O34" i="21" s="1"/>
  <c r="J34" i="21"/>
  <c r="N32" i="21"/>
  <c r="O32" i="21" s="1"/>
  <c r="J32" i="21"/>
  <c r="N30" i="21"/>
  <c r="O30" i="21" s="1"/>
  <c r="J30" i="21"/>
  <c r="N28" i="21"/>
  <c r="O28" i="21" s="1"/>
  <c r="J28" i="21"/>
  <c r="N27" i="21"/>
  <c r="O27" i="21" s="1"/>
  <c r="J27" i="21"/>
  <c r="N26" i="21"/>
  <c r="O26" i="21" s="1"/>
  <c r="J26" i="21"/>
  <c r="N23" i="21"/>
  <c r="O23" i="21" s="1"/>
  <c r="J23" i="21"/>
  <c r="N22" i="21"/>
  <c r="O22" i="21" s="1"/>
  <c r="J22" i="21"/>
  <c r="N21" i="21"/>
  <c r="O21" i="21" s="1"/>
  <c r="J21" i="21"/>
  <c r="N20" i="21"/>
  <c r="O20" i="21" s="1"/>
  <c r="J20" i="21"/>
  <c r="N19" i="21"/>
  <c r="O19" i="21" s="1"/>
  <c r="J19" i="21"/>
  <c r="N17" i="21"/>
  <c r="O17" i="21" s="1"/>
  <c r="J17" i="21"/>
  <c r="N15" i="21"/>
  <c r="O15" i="21" s="1"/>
  <c r="J15" i="21"/>
  <c r="N14" i="21"/>
  <c r="O14" i="21" s="1"/>
  <c r="J14" i="21"/>
  <c r="N13" i="21"/>
  <c r="O13" i="21" s="1"/>
  <c r="J13" i="21"/>
  <c r="N12" i="21"/>
  <c r="O12" i="21" s="1"/>
  <c r="J12" i="21"/>
  <c r="N9" i="21"/>
  <c r="O9" i="21" s="1"/>
  <c r="J9" i="21"/>
  <c r="N7" i="21"/>
  <c r="O7" i="21" s="1"/>
  <c r="J7" i="21"/>
  <c r="P89" i="13" l="1"/>
  <c r="P20" i="21"/>
  <c r="P38" i="21"/>
  <c r="P15" i="21"/>
  <c r="P12" i="21"/>
  <c r="P21" i="21"/>
  <c r="P13" i="21"/>
  <c r="P22" i="21"/>
  <c r="P34" i="21"/>
  <c r="P42" i="21"/>
  <c r="P23" i="21"/>
  <c r="P36" i="21"/>
  <c r="P96" i="21"/>
  <c r="P27" i="21"/>
  <c r="P19" i="21"/>
  <c r="P32" i="21"/>
  <c r="P9" i="21"/>
  <c r="P50" i="21"/>
  <c r="P55" i="21"/>
  <c r="P60" i="21"/>
  <c r="P66" i="21"/>
  <c r="P70" i="21"/>
  <c r="P74" i="21"/>
  <c r="P80" i="21"/>
  <c r="P84" i="21"/>
  <c r="P89" i="21"/>
  <c r="P93" i="21"/>
  <c r="P99" i="21"/>
  <c r="P7" i="21"/>
  <c r="P30" i="21"/>
  <c r="P45" i="21"/>
  <c r="P49" i="21"/>
  <c r="P54" i="21"/>
  <c r="P59" i="21"/>
  <c r="P63" i="21"/>
  <c r="P69" i="21"/>
  <c r="P73" i="21"/>
  <c r="P79" i="21"/>
  <c r="P83" i="21"/>
  <c r="P88" i="21"/>
  <c r="P92" i="21"/>
  <c r="P97" i="21"/>
  <c r="P14" i="21"/>
  <c r="P26" i="21"/>
  <c r="P40" i="21"/>
  <c r="P46" i="21"/>
  <c r="P47" i="21"/>
  <c r="P51" i="21"/>
  <c r="P56" i="21"/>
  <c r="P61" i="21"/>
  <c r="P67" i="21"/>
  <c r="P71" i="21"/>
  <c r="P75" i="21"/>
  <c r="P81" i="21"/>
  <c r="P86" i="21"/>
  <c r="P90" i="21"/>
  <c r="P94" i="21"/>
  <c r="P100" i="21"/>
  <c r="P17" i="21"/>
  <c r="P28" i="21"/>
  <c r="P44" i="21"/>
  <c r="P48" i="21"/>
  <c r="P53" i="21"/>
  <c r="P57" i="21"/>
  <c r="P62" i="21"/>
  <c r="P68" i="21"/>
  <c r="P72" i="21"/>
  <c r="P76" i="21"/>
  <c r="P82" i="21"/>
  <c r="P87" i="21"/>
  <c r="P91" i="21"/>
  <c r="P95" i="21"/>
  <c r="P101"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5" i="16"/>
  <c r="O15" i="16" s="1"/>
  <c r="J15" i="16"/>
  <c r="N14" i="16"/>
  <c r="O14" i="16" s="1"/>
  <c r="J14" i="16"/>
  <c r="N13" i="16"/>
  <c r="O13" i="16" s="1"/>
  <c r="J13" i="16"/>
  <c r="N10" i="16"/>
  <c r="O10" i="16" s="1"/>
  <c r="J10" i="16"/>
  <c r="N9" i="16"/>
  <c r="O9" i="16" s="1"/>
  <c r="J9" i="16"/>
  <c r="N8" i="16"/>
  <c r="O8" i="16" s="1"/>
  <c r="J8" i="16"/>
  <c r="N7" i="16"/>
  <c r="O7" i="16" s="1"/>
  <c r="J7" i="16"/>
  <c r="N6" i="16"/>
  <c r="O6" i="16" s="1"/>
  <c r="J6" i="16"/>
  <c r="G15" i="15"/>
  <c r="K80" i="14"/>
  <c r="L80" i="14" s="1"/>
  <c r="H80" i="14"/>
  <c r="K79" i="14"/>
  <c r="L79" i="14" s="1"/>
  <c r="H79" i="14"/>
  <c r="K78" i="14"/>
  <c r="L78" i="14" s="1"/>
  <c r="H78" i="14"/>
  <c r="K77" i="14"/>
  <c r="L77" i="14" s="1"/>
  <c r="M77" i="14" s="1"/>
  <c r="K76" i="14"/>
  <c r="L76" i="14" s="1"/>
  <c r="H76" i="14"/>
  <c r="K74" i="14"/>
  <c r="L74" i="14" s="1"/>
  <c r="H74"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M66" i="14" s="1"/>
  <c r="K65" i="14"/>
  <c r="L65" i="14" s="1"/>
  <c r="H65" i="14"/>
  <c r="K63" i="14"/>
  <c r="L63" i="14" s="1"/>
  <c r="H63" i="14"/>
  <c r="K62" i="14"/>
  <c r="L62" i="14" s="1"/>
  <c r="H62" i="14"/>
  <c r="K61" i="14"/>
  <c r="L61" i="14" s="1"/>
  <c r="H61" i="14"/>
  <c r="K60" i="14"/>
  <c r="L60" i="14" s="1"/>
  <c r="H60" i="14"/>
  <c r="K59" i="14"/>
  <c r="L59" i="14" s="1"/>
  <c r="H59" i="14"/>
  <c r="K58" i="14"/>
  <c r="L58" i="14" s="1"/>
  <c r="M58" i="14" s="1"/>
  <c r="K57" i="14"/>
  <c r="L57" i="14" s="1"/>
  <c r="H57" i="14"/>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M48" i="14" s="1"/>
  <c r="K47" i="14"/>
  <c r="L47" i="14" s="1"/>
  <c r="M47" i="14" s="1"/>
  <c r="K46" i="14"/>
  <c r="L46" i="14" s="1"/>
  <c r="H46" i="14"/>
  <c r="K45" i="14"/>
  <c r="L45" i="14" s="1"/>
  <c r="H45" i="14"/>
  <c r="K44" i="14"/>
  <c r="L44" i="14" s="1"/>
  <c r="H44" i="14"/>
  <c r="K43" i="14"/>
  <c r="L43" i="14" s="1"/>
  <c r="H43" i="14"/>
  <c r="K42" i="14"/>
  <c r="L42" i="14" s="1"/>
  <c r="H42" i="14"/>
  <c r="K41" i="14"/>
  <c r="L41" i="14" s="1"/>
  <c r="M41" i="14" s="1"/>
  <c r="K40" i="14"/>
  <c r="L40" i="14" s="1"/>
  <c r="H40" i="14"/>
  <c r="K39" i="14"/>
  <c r="L39" i="14" s="1"/>
  <c r="H39" i="14"/>
  <c r="K38" i="14"/>
  <c r="L38" i="14" s="1"/>
  <c r="H38" i="14"/>
  <c r="K37" i="14"/>
  <c r="L37" i="14" s="1"/>
  <c r="H37" i="14"/>
  <c r="K36" i="14"/>
  <c r="L36" i="14" s="1"/>
  <c r="M36" i="14" s="1"/>
  <c r="K35" i="14"/>
  <c r="L35" i="14" s="1"/>
  <c r="H35" i="14"/>
  <c r="K34" i="14"/>
  <c r="L34" i="14" s="1"/>
  <c r="H34" i="14"/>
  <c r="K33" i="14"/>
  <c r="L33" i="14" s="1"/>
  <c r="H33" i="14"/>
  <c r="K32" i="14"/>
  <c r="L32" i="14" s="1"/>
  <c r="H32" i="14"/>
  <c r="K31" i="14"/>
  <c r="L31" i="14" s="1"/>
  <c r="H31" i="14"/>
  <c r="K30" i="14"/>
  <c r="L30" i="14" s="1"/>
  <c r="H30" i="14"/>
  <c r="K29" i="14"/>
  <c r="L29" i="14" s="1"/>
  <c r="M29" i="14" s="1"/>
  <c r="K28" i="14"/>
  <c r="L28" i="14" s="1"/>
  <c r="H28"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93" i="13"/>
  <c r="O93" i="13" s="1"/>
  <c r="J93" i="13"/>
  <c r="N92" i="13"/>
  <c r="O92" i="13" s="1"/>
  <c r="J92" i="13"/>
  <c r="N91" i="13"/>
  <c r="O91" i="13" s="1"/>
  <c r="J91" i="13"/>
  <c r="N88" i="13"/>
  <c r="O88" i="13" s="1"/>
  <c r="J88" i="13"/>
  <c r="N87" i="13"/>
  <c r="O87" i="13" s="1"/>
  <c r="J87" i="13"/>
  <c r="N86" i="13"/>
  <c r="O86" i="13" s="1"/>
  <c r="J86" i="13"/>
  <c r="N85" i="13"/>
  <c r="O85" i="13" s="1"/>
  <c r="J85" i="13"/>
  <c r="N84" i="13"/>
  <c r="O84" i="13" s="1"/>
  <c r="J84" i="13"/>
  <c r="N83" i="13"/>
  <c r="O83" i="13" s="1"/>
  <c r="J83" i="13"/>
  <c r="N82" i="13"/>
  <c r="O82" i="13" s="1"/>
  <c r="J82" i="13"/>
  <c r="N81" i="13"/>
  <c r="O81" i="13" s="1"/>
  <c r="J81" i="13"/>
  <c r="N80" i="13"/>
  <c r="O80" i="13" s="1"/>
  <c r="J80" i="13"/>
  <c r="N79" i="13"/>
  <c r="O79" i="13" s="1"/>
  <c r="J79" i="13"/>
  <c r="N78" i="13"/>
  <c r="O78" i="13" s="1"/>
  <c r="J78" i="13"/>
  <c r="N76" i="13"/>
  <c r="O76" i="13" s="1"/>
  <c r="J76" i="13"/>
  <c r="N74" i="13"/>
  <c r="O74" i="13" s="1"/>
  <c r="J74" i="13"/>
  <c r="N73" i="13"/>
  <c r="O73" i="13" s="1"/>
  <c r="J73" i="13"/>
  <c r="N72" i="13"/>
  <c r="O72" i="13" s="1"/>
  <c r="J72" i="13"/>
  <c r="N71" i="13"/>
  <c r="O71" i="13" s="1"/>
  <c r="J71" i="13"/>
  <c r="N70" i="13"/>
  <c r="O70" i="13" s="1"/>
  <c r="J70" i="13"/>
  <c r="N67" i="13"/>
  <c r="O67" i="13" s="1"/>
  <c r="J67" i="13"/>
  <c r="N66" i="13"/>
  <c r="O66" i="13" s="1"/>
  <c r="J66" i="13"/>
  <c r="N65" i="13"/>
  <c r="O65" i="13" s="1"/>
  <c r="J65" i="13"/>
  <c r="N64" i="13"/>
  <c r="O64" i="13" s="1"/>
  <c r="J64" i="13"/>
  <c r="N63" i="13"/>
  <c r="O63" i="13" s="1"/>
  <c r="J63" i="13"/>
  <c r="N62" i="13"/>
  <c r="O62" i="13" s="1"/>
  <c r="J62" i="13"/>
  <c r="N61" i="13"/>
  <c r="O61" i="13" s="1"/>
  <c r="J61" i="13"/>
  <c r="N60" i="13"/>
  <c r="O60" i="13" s="1"/>
  <c r="J60" i="13"/>
  <c r="N59" i="13"/>
  <c r="O59" i="13" s="1"/>
  <c r="J59" i="13"/>
  <c r="N58" i="13"/>
  <c r="O58" i="13" s="1"/>
  <c r="J58" i="13"/>
  <c r="N57" i="13"/>
  <c r="O57" i="13" s="1"/>
  <c r="J57" i="13"/>
  <c r="N54" i="13"/>
  <c r="O54" i="13" s="1"/>
  <c r="J54" i="13"/>
  <c r="N53" i="13"/>
  <c r="O53" i="13" s="1"/>
  <c r="J53" i="13"/>
  <c r="N52" i="13"/>
  <c r="O52" i="13" s="1"/>
  <c r="J52" i="13"/>
  <c r="N51" i="13"/>
  <c r="O51" i="13" s="1"/>
  <c r="J51" i="13"/>
  <c r="N50" i="13"/>
  <c r="O50" i="13" s="1"/>
  <c r="J50" i="13"/>
  <c r="N48" i="13"/>
  <c r="O48" i="13" s="1"/>
  <c r="J48" i="13"/>
  <c r="N47" i="13"/>
  <c r="O47" i="13" s="1"/>
  <c r="J47" i="13"/>
  <c r="N46" i="13"/>
  <c r="O46" i="13" s="1"/>
  <c r="J46" i="13"/>
  <c r="N45" i="13"/>
  <c r="O45" i="13" s="1"/>
  <c r="J45" i="13"/>
  <c r="N44" i="13"/>
  <c r="O44" i="13" s="1"/>
  <c r="J44" i="13"/>
  <c r="N42" i="13"/>
  <c r="O42" i="13" s="1"/>
  <c r="J42" i="13"/>
  <c r="N41" i="13"/>
  <c r="O41" i="13" s="1"/>
  <c r="J41" i="13"/>
  <c r="N40" i="13"/>
  <c r="O40" i="13" s="1"/>
  <c r="J40" i="13"/>
  <c r="N39" i="13"/>
  <c r="O39" i="13" s="1"/>
  <c r="J39" i="13"/>
  <c r="N38" i="13"/>
  <c r="O38" i="13" s="1"/>
  <c r="J38" i="13"/>
  <c r="N37" i="13"/>
  <c r="O37" i="13" s="1"/>
  <c r="J37" i="13"/>
  <c r="N36" i="13"/>
  <c r="O36" i="13" s="1"/>
  <c r="J36" i="13"/>
  <c r="N35" i="13"/>
  <c r="O35" i="13" s="1"/>
  <c r="J35" i="13"/>
  <c r="N33" i="13"/>
  <c r="O33" i="13" s="1"/>
  <c r="J33" i="13"/>
  <c r="N31" i="13"/>
  <c r="O31" i="13" s="1"/>
  <c r="J31" i="13"/>
  <c r="N29" i="13"/>
  <c r="O29" i="13" s="1"/>
  <c r="J29" i="13"/>
  <c r="N26" i="13"/>
  <c r="O26" i="13" s="1"/>
  <c r="J26" i="13"/>
  <c r="N24" i="13"/>
  <c r="O24" i="13" s="1"/>
  <c r="J24" i="13"/>
  <c r="N22" i="13"/>
  <c r="O22" i="13" s="1"/>
  <c r="J22" i="13"/>
  <c r="N20" i="13"/>
  <c r="O20" i="13" s="1"/>
  <c r="J20" i="13"/>
  <c r="N18" i="13"/>
  <c r="O18" i="13" s="1"/>
  <c r="J18" i="13"/>
  <c r="N16" i="13"/>
  <c r="O16" i="13" s="1"/>
  <c r="J16" i="13"/>
  <c r="N15" i="13"/>
  <c r="O15" i="13" s="1"/>
  <c r="J15" i="13"/>
  <c r="N14" i="13"/>
  <c r="O14" i="13" s="1"/>
  <c r="J14" i="13"/>
  <c r="N13" i="13"/>
  <c r="O13" i="13" s="1"/>
  <c r="J13"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P8" i="16" l="1"/>
  <c r="M80" i="14"/>
  <c r="P7" i="16"/>
  <c r="P14" i="16"/>
  <c r="P9" i="16"/>
  <c r="P15" i="16"/>
  <c r="M23" i="14"/>
  <c r="N36" i="15"/>
  <c r="P40" i="13"/>
  <c r="P80" i="13"/>
  <c r="P88" i="13"/>
  <c r="P22" i="13"/>
  <c r="P15" i="13"/>
  <c r="M7" i="14"/>
  <c r="M42" i="14"/>
  <c r="M24" i="14"/>
  <c r="M79" i="14"/>
  <c r="M67" i="14"/>
  <c r="M33" i="14"/>
  <c r="M32" i="14"/>
  <c r="P33" i="13"/>
  <c r="P47" i="13"/>
  <c r="P66" i="13"/>
  <c r="P82" i="13"/>
  <c r="P58" i="13"/>
  <c r="P48" i="13"/>
  <c r="P53" i="13"/>
  <c r="P79" i="13"/>
  <c r="P62" i="13"/>
  <c r="G23" i="15" s="1"/>
  <c r="P42" i="13"/>
  <c r="M13" i="17"/>
  <c r="M9" i="17"/>
  <c r="M10" i="17"/>
  <c r="M6" i="17"/>
  <c r="M11" i="17"/>
  <c r="M12" i="17"/>
  <c r="M9" i="14"/>
  <c r="M16" i="14"/>
  <c r="M52" i="14"/>
  <c r="M56" i="14"/>
  <c r="M39" i="14"/>
  <c r="M71" i="14"/>
  <c r="M22" i="14"/>
  <c r="M62" i="14"/>
  <c r="M46" i="14"/>
  <c r="P83" i="13"/>
  <c r="G22" i="15" s="1"/>
  <c r="P93" i="13"/>
  <c r="P54" i="13"/>
  <c r="P70" i="13"/>
  <c r="P74" i="13"/>
  <c r="P51" i="13"/>
  <c r="P61" i="13"/>
  <c r="P65" i="13"/>
  <c r="P76" i="13"/>
  <c r="P16" i="13"/>
  <c r="P10" i="16"/>
  <c r="P13" i="16"/>
  <c r="P6" i="16"/>
  <c r="M19" i="14"/>
  <c r="M50" i="14"/>
  <c r="M54" i="14"/>
  <c r="M38" i="14"/>
  <c r="M63" i="14"/>
  <c r="M11" i="14"/>
  <c r="M21" i="14"/>
  <c r="M31" i="14"/>
  <c r="M35" i="14"/>
  <c r="M70" i="14"/>
  <c r="M18" i="14"/>
  <c r="M26" i="14"/>
  <c r="M49" i="14"/>
  <c r="M53" i="14"/>
  <c r="M57" i="14"/>
  <c r="P92" i="13"/>
  <c r="P71" i="13"/>
  <c r="P87" i="13"/>
  <c r="P7" i="13"/>
  <c r="P72" i="13"/>
  <c r="P29" i="13"/>
  <c r="M72" i="14"/>
  <c r="M15" i="14"/>
  <c r="M28" i="14"/>
  <c r="M51" i="14"/>
  <c r="M69" i="14"/>
  <c r="M78" i="14"/>
  <c r="M37" i="14"/>
  <c r="M40" i="14"/>
  <c r="M44" i="14"/>
  <c r="M73" i="14"/>
  <c r="M30" i="14"/>
  <c r="M45" i="14"/>
  <c r="M59" i="14"/>
  <c r="M74" i="14"/>
  <c r="M61" i="14"/>
  <c r="M25" i="14"/>
  <c r="M60" i="14"/>
  <c r="M76" i="14"/>
  <c r="M10" i="14"/>
  <c r="M34" i="14"/>
  <c r="M43" i="14"/>
  <c r="M55" i="14"/>
  <c r="M68" i="14"/>
  <c r="M65" i="14"/>
  <c r="P14" i="13"/>
  <c r="P18" i="13"/>
  <c r="P20" i="13"/>
  <c r="P26" i="13"/>
  <c r="P86" i="13"/>
  <c r="P52" i="13"/>
  <c r="P64" i="13"/>
  <c r="P91" i="13"/>
  <c r="P9" i="13"/>
  <c r="P45" i="13"/>
  <c r="P24" i="13"/>
  <c r="P35" i="13"/>
  <c r="P41" i="13"/>
  <c r="P50" i="13"/>
  <c r="P59" i="13"/>
  <c r="P78" i="13"/>
  <c r="P84" i="13"/>
  <c r="P38" i="13"/>
  <c r="P10" i="13"/>
  <c r="P73" i="13"/>
  <c r="P46" i="13"/>
  <c r="P63" i="13"/>
  <c r="P57" i="13"/>
  <c r="P13" i="13"/>
  <c r="P36" i="13"/>
  <c r="P39" i="13"/>
  <c r="P44" i="13"/>
  <c r="P31" i="13"/>
  <c r="P60" i="13"/>
  <c r="P37" i="13"/>
  <c r="P81" i="13"/>
  <c r="P85" i="13"/>
  <c r="P67" i="13"/>
  <c r="H23" i="15" l="1"/>
  <c r="J23" i="15"/>
  <c r="J22" i="15"/>
  <c r="M22" i="15" s="1"/>
  <c r="H22" i="15"/>
  <c r="J26" i="15"/>
  <c r="M26" i="15" s="1"/>
  <c r="K23" i="15" l="1"/>
  <c r="M23" i="15"/>
  <c r="K26" i="15"/>
  <c r="K22" i="15"/>
  <c r="N22" i="15" s="1"/>
  <c r="N23" i="15" l="1"/>
  <c r="N27" i="15" s="1"/>
  <c r="N38" i="15" s="1"/>
  <c r="K27" i="15"/>
  <c r="K37" i="15" s="1"/>
  <c r="N47" i="15" l="1"/>
  <c r="N51" i="15" s="1"/>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X92" i="13"/>
  <c r="X91" i="13"/>
  <c r="X90" i="13"/>
  <c r="X89" i="13"/>
  <c r="X88" i="13"/>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X11" i="13"/>
  <c r="X10" i="13"/>
  <c r="X9" i="13"/>
  <c r="X8" i="13"/>
  <c r="X7" i="13"/>
  <c r="X6" i="13"/>
  <c r="W92" i="13"/>
  <c r="W91" i="13"/>
  <c r="W90" i="13"/>
  <c r="W89" i="13"/>
  <c r="W88" i="13"/>
  <c r="W87" i="13"/>
  <c r="W86" i="13"/>
  <c r="W85" i="13"/>
  <c r="W84" i="13"/>
  <c r="W83" i="13"/>
  <c r="W82" i="13"/>
  <c r="W81" i="13"/>
  <c r="W80" i="13"/>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c r="U8" i="13"/>
  <c r="U7" i="13"/>
  <c r="U6" i="13"/>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Q10" i="14"/>
  <c r="Q9" i="14"/>
  <c r="Q8" i="14"/>
  <c r="Q7"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<sst xmlns="http://schemas.openxmlformats.org/spreadsheetml/2006/main" count="2133" uniqueCount="659">
  <si>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</si>
  <si>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</si>
  <si>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</si>
  <si>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</si>
  <si>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</si>
  <si>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</si>
  <si>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</si>
  <si>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</si>
  <si>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</si>
  <si>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</si>
  <si>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</si>
  <si>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</si>
  <si>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</si>
  <si>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</si>
  <si>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</si>
  <si>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</si>
  <si>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</si>
  <si>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</si>
  <si>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</si>
  <si>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</si>
  <si>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</si>
  <si>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</si>
  <si>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</si>
  <si>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</si>
  <si>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</si>
  <si>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</si>
  <si>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</si>
  <si>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</si>
  <si>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</si>
  <si>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</si>
  <si>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</si>
  <si>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</si>
  <si>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</si>
  <si>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</si>
  <si>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</si>
  <si>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</si>
  <si>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</si>
  <si>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</si>
  <si>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</si>
  <si>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</si>
  <si>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</si>
  <si>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</si>
  <si>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</si>
  <si>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</si>
  <si>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</si>
  <si>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</si>
  <si>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</si>
  <si>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</si>
  <si>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</si>
  <si>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</si>
  <si>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</si>
  <si>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</si>
  <si>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</si>
  <si>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</si>
  <si>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</si>
  <si>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</si>
  <si>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</si>
  <si>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</si>
  <si>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</si>
  <si>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</si>
  <si>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</si>
  <si>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</si>
  <si>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</si>
  <si>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</si>
  <si>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</si>
  <si>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</si>
  <si>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</si>
  <si>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</si>
  <si>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</si>
  <si>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</si>
  <si>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</si>
  <si>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</si>
  <si>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</si>
  <si>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</si>
  <si>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</si>
  <si>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</si>
  <si>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</si>
  <si>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</si>
  <si>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</si>
  <si>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</si>
  <si>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</si>
  <si>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</si>
  <si>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</si>
  <si>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</si>
  <si>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</si>
  <si>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</si>
  <si>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</si>
  <si>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</si>
  <si>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</si>
  <si>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</si>
  <si>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</si>
  <si>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</si>
  <si>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</si>
  <si>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</si>
  <si>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</si>
  <si>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</si>
  <si>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</si>
  <si>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</si>
  <si>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</si>
  <si>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</si>
  <si>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</si>
  <si>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</si>
  <si>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</si>
  <si>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</si>
  <si>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</si>
  <si>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</si>
  <si>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</si>
  <si>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</si>
  <si>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</si>
  <si>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</si>
  <si>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</si>
  <si>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</si>
  <si>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</si>
  <si>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</si>
  <si>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</si>
  <si>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</si>
  <si>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</si>
  <si>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</si>
  <si>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</si>
  <si>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</si>
  <si>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</si>
  <si>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</si>
  <si>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</si>
  <si>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</si>
  <si>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</si>
  <si>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</si>
  <si>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</si>
  <si>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</si>
  <si>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</si>
  <si>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</si>
  <si>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</si>
  <si>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</si>
  <si>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</si>
  <si>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</si>
  <si>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</si>
  <si>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</si>
  <si>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</si>
  <si>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</si>
  <si>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</si>
  <si>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</si>
  <si>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</si>
  <si>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</si>
  <si>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</si>
  <si>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</si>
  <si>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</si>
  <si>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</si>
  <si>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</si>
  <si>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</si>
  <si>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</si>
  <si>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</si>
  <si>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</si>
  <si>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</si>
  <si>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</si>
  <si>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</si>
  <si>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</si>
  <si>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</si>
  <si>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</si>
  <si>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</si>
  <si>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</si>
  <si>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</si>
  <si>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</si>
  <si>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</si>
  <si>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</si>
  <si>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</si>
  <si>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</si>
  <si>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</si>
  <si>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</si>
  <si>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</si>
  <si>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</si>
  <si>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</si>
  <si>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</si>
  <si>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</si>
  <si>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</si>
  <si>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</si>
  <si>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</si>
  <si>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</si>
  <si>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</si>
  <si>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</si>
  <si>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</si>
  <si>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</si>
  <si>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</si>
  <si>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</si>
  <si>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</si>
  <si>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</si>
  <si>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</si>
  <si>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</si>
  <si>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</si>
  <si>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</si>
  <si>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</si>
  <si>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</si>
  <si>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</si>
  <si>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</si>
  <si>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</si>
  <si>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</si>
  <si>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</si>
  <si>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</si>
  <si>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</si>
  <si>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</si>
  <si>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</si>
  <si>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</si>
  <si>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</si>
  <si>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</si>
  <si>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</si>
  <si>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</si>
  <si>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</si>
  <si>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</si>
  <si>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</si>
  <si>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</si>
  <si>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</si>
  <si>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</si>
  <si>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</si>
  <si>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</si>
  <si>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</si>
  <si>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</si>
  <si>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</si>
  <si>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</si>
  <si>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</si>
  <si>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</si>
  <si>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</si>
  <si>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</si>
  <si>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</si>
  <si>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</si>
  <si>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</si>
  <si>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</si>
  <si>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</si>
  <si>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</si>
  <si>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</si>
  <si>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</si>
  <si>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</si>
  <si>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</si>
  <si>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</si>
  <si>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</si>
  <si>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</si>
  <si>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</si>
  <si>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</si>
  <si>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</si>
  <si>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</si>
  <si>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</si>
  <si>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</si>
  <si>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</si>
  <si>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</si>
  <si>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</si>
  <si>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</si>
  <si>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</si>
  <si>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</si>
  <si>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</si>
  <si>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</si>
  <si>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</si>
  <si>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</si>
  <si>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</si>
  <si>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</si>
  <si>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</si>
  <si>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</si>
  <si>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</si>
  <si>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</si>
  <si>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</si>
  <si>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</si>
  <si>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</si>
  <si>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</si>
  <si>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</si>
  <si>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</si>
  <si>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</si>
  <si>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</si>
  <si>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</si>
  <si>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</si>
  <si>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</si>
  <si>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</si>
  <si>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</si>
  <si>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</si>
  <si>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</si>
  <si>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</si>
  <si>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</si>
  <si>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</si>
  <si>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</si>
  <si>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</si>
  <si>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</si>
  <si>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</si>
  <si>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</si>
  <si>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</si>
  <si>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</si>
  <si>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</si>
  <si>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</si>
  <si>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</si>
  <si>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</si>
  <si>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</si>
  <si>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</si>
  <si>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</si>
  <si>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</si>
  <si>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</si>
  <si>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</si>
  <si>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</si>
  <si>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</si>
  <si>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</si>
  <si>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</si>
  <si>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</si>
  <si>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</si>
  <si>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</si>
  <si>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</si>
  <si>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</si>
  <si>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</si>
  <si>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</si>
  <si>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</si>
  <si>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</si>
  <si>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</si>
  <si>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</si>
  <si>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</si>
  <si>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</si>
  <si>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</si>
  <si>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</si>
  <si>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</si>
  <si>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</si>
  <si>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</si>
  <si>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</si>
  <si>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</si>
  <si>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</si>
  <si>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</si>
  <si>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</si>
  <si>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</si>
  <si>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</si>
  <si>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</si>
  <si>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</si>
  <si>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</si>
  <si>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</si>
  <si>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</si>
  <si>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</si>
  <si>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</si>
  <si>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</si>
  <si>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</si>
  <si>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</si>
  <si>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</si>
  <si>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</si>
  <si>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</si>
  <si>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</si>
  <si>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</si>
  <si>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</si>
  <si>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</si>
  <si>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</si>
  <si>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</si>
  <si>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</si>
  <si>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</si>
  <si>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</si>
  <si>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</si>
  <si>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</si>
  <si>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</si>
  <si>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</si>
  <si>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</si>
  <si>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</si>
  <si>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</si>
  <si>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</si>
  <si>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</si>
  <si>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</si>
  <si>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</si>
  <si>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</si>
  <si>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</si>
  <si>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</si>
  <si>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</si>
  <si>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</si>
  <si>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</si>
  <si>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</si>
  <si>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</si>
  <si>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</si>
  <si>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</si>
  <si>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</si>
  <si>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</si>
  <si>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</si>
  <si>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</si>
  <si>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</si>
  <si>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</si>
  <si>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</si>
  <si>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</si>
  <si>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</si>
  <si>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</si>
  <si>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</si>
  <si>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</si>
  <si>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</si>
  <si>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</si>
  <si>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</si>
  <si>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</si>
  <si>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</si>
  <si>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</si>
  <si>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</si>
  <si>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</si>
  <si>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</si>
  <si>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</si>
  <si>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</si>
  <si>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</si>
  <si>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</si>
  <si>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</si>
  <si>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</si>
  <si>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</si>
  <si>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</si>
  <si>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</si>
  <si>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</si>
  <si>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</si>
  <si>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</si>
  <si>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</si>
  <si>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</si>
  <si>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</si>
  <si>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</si>
  <si>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</si>
  <si>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</si>
  <si>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</si>
  <si>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</si>
  <si>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</si>
  <si>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</si>
  <si>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</si>
  <si>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</si>
  <si>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</si>
  <si>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</si>
  <si>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</si>
  <si>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</si>
  <si>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</si>
  <si>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</si>
  <si>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</si>
  <si>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</si>
  <si>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</si>
  <si>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</si>
  <si>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</si>
  <si>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</si>
  <si>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</si>
  <si>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</si>
  <si>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</si>
  <si>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</si>
  <si>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</si>
  <si>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</si>
  <si>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</si>
  <si>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</si>
  <si>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</si>
  <si>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</si>
  <si>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</si>
  <si>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</si>
  <si>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</si>
  <si>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</si>
  <si>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</si>
  <si>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</si>
  <si>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</si>
  <si>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</si>
  <si>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</si>
  <si>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</si>
  <si>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</si>
  <si>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</si>
  <si>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</si>
  <si>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</si>
  <si>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</si>
  <si>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</si>
  <si>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</si>
  <si>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</si>
  <si>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</si>
  <si>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</si>
  <si>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</si>
  <si>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</si>
  <si>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</si>
  <si>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</si>
  <si>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</si>
  <si>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</si>
  <si>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</si>
  <si>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</si>
  <si>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</si>
  <si>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</si>
  <si>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</si>
  <si>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</si>
  <si>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</si>
  <si>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</si>
  <si>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</si>
  <si>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</si>
  <si>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</si>
  <si>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</si>
  <si>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</si>
  <si>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</si>
  <si>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</si>
  <si>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</si>
  <si>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</si>
  <si>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</si>
  <si>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</si>
  <si>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</si>
  <si>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</si>
  <si>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</si>
  <si>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</si>
  <si>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</si>
  <si>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</si>
  <si>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</si>
  <si>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</si>
  <si>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</si>
  <si>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</si>
  <si>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</si>
  <si>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</si>
  <si>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</si>
  <si>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</si>
  <si>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</si>
  <si>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</si>
  <si>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</si>
  <si>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</si>
  <si>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</si>
  <si>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</si>
  <si>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</si>
  <si>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</si>
  <si>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</si>
  <si>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</si>
  <si>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</si>
  <si>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</si>
  <si>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</si>
  <si>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</si>
  <si>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</si>
  <si>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</si>
  <si>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</si>
  <si>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</si>
  <si>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</si>
  <si>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</si>
  <si>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</si>
  <si>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</si>
  <si>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</si>
  <si>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</si>
  <si>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</si>
  <si>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</si>
  <si>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</si>
  <si>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</si>
  <si>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</si>
  <si>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</si>
  <si>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</si>
  <si>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</si>
  <si>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</si>
  <si>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</si>
  <si>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</si>
  <si>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</si>
  <si>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</si>
  <si>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</si>
  <si>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</si>
  <si>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</si>
  <si>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</si>
  <si>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</si>
  <si>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</si>
  <si>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</si>
  <si>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</si>
  <si>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</si>
  <si>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</si>
  <si>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</si>
  <si>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</si>
  <si>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</si>
  <si>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</si>
  <si>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</si>
  <si>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</si>
  <si>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</si>
  <si>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</si>
  <si>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</si>
  <si>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</si>
  <si>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</si>
  <si>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</si>
  <si>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</si>
  <si>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</si>
  <si>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</si>
  <si>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</si>
  <si>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</si>
  <si>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</si>
  <si>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</si>
  <si>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</si>
  <si>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</si>
  <si>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</si>
  <si>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</si>
  <si>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</si>
  <si>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</si>
  <si>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</si>
  <si>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</si>
  <si>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</si>
  <si>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</si>
  <si>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</si>
  <si>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</si>
  <si>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</si>
  <si>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</si>
  <si>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</si>
  <si>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</si>
  <si>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</si>
  <si>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</si>
  <si>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</si>
  <si>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</si>
  <si>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</si>
  <si>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</si>
  <si>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</si>
  <si>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</si>
  <si>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</si>
  <si>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</si>
  <si>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</si>
  <si>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</si>
  <si>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</si>
  <si>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</si>
  <si>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</si>
  <si>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</si>
  <si>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</si>
  <si>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</si>
  <si>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</si>
  <si>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</si>
  <si>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</si>
  <si>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</si>
  <si>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</si>
  <si>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</si>
  <si>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</si>
  <si>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</si>
  <si>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</si>
  <si>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</si>
  <si>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</si>
  <si>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</si>
  <si>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</si>
  <si>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</si>
  <si>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</si>
  <si>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</si>
  <si>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</si>
  <si>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</si>
  <si>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</si>
  <si>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</si>
  <si>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</si>
  <si>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</si>
  <si>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</si>
  <si>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</si>
  <si>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</si>
  <si>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</si>
  <si>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</si>
  <si>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</si>
  <si>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</si>
  <si>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</si>
  <si>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</si>
  <si>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</si>
  <si>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 xml:space="preserve">     Manufacturing (Sq. Ft.)</t>
  </si>
  <si>
    <t xml:space="preserve">     Manufacturing (Acres)</t>
  </si>
  <si>
    <t>Acres</t>
  </si>
  <si>
    <t>Manufacturing (Sq. Ft.)</t>
  </si>
  <si>
    <t>Manufacturing (Acres)</t>
  </si>
  <si>
    <t>Primary activity is conversion of raw materials or parts into finished products. Can be calculated based on Square Feet of Building or Acreage of Site.</t>
  </si>
  <si>
    <t>936</t>
  </si>
  <si>
    <t xml:space="preserve">    Coffee/Donut Shop without Drive-Through Window</t>
  </si>
  <si>
    <t>Coffee/Donut Shop without Drive-Thru Window</t>
  </si>
  <si>
    <t>Coffee and Donut restaurants without drive-through windows, hold long store hours and have limited indoor seating</t>
  </si>
  <si>
    <t xml:space="preserve">    Bowling Alley</t>
  </si>
  <si>
    <t>437</t>
  </si>
  <si>
    <t>A recreational facility that includes bowling lanes. A small lounge, restaurant and/or snack bar, video games, and pool tables may also be available.</t>
  </si>
  <si>
    <t>Bowling Alley</t>
  </si>
  <si>
    <t xml:space="preserve">     Concrete Batch Plant</t>
  </si>
  <si>
    <t>n/a</t>
  </si>
  <si>
    <t>Soccer Complex</t>
  </si>
  <si>
    <t>488</t>
  </si>
  <si>
    <t>Fields</t>
  </si>
  <si>
    <t xml:space="preserve">    Soccer Complex</t>
  </si>
  <si>
    <t>An outdoor facility that is used for non-professional soccer games. May include a fitness trail, aquatic center, or other sport courts/fields.</t>
  </si>
  <si>
    <t>416</t>
  </si>
  <si>
    <t xml:space="preserve">    Campground/Recreational Vehicle Park</t>
  </si>
  <si>
    <t xml:space="preserve">     All Suites Hotel</t>
  </si>
  <si>
    <t>311</t>
  </si>
  <si>
    <t>All Suites Hotel</t>
  </si>
  <si>
    <t>Lodging facilities that may have small on-site restaurant and lounge, and small amounts of meeting space. Each suite includes a sitting room and separate bedroom.</t>
  </si>
  <si>
    <t>Campground/Recreational Vehicle Park</t>
  </si>
  <si>
    <t>240</t>
  </si>
  <si>
    <t>Mobile Home Park</t>
  </si>
  <si>
    <t>Manufactured homes that are installed on permanent foundations</t>
  </si>
  <si>
    <t>1-4 rental dwelling units and one or two levels (floors) per building. Includes duplexes, condos, and townhomes</t>
  </si>
  <si>
    <t>Publish Date:  2-28-2025</t>
  </si>
  <si>
    <t>Version 12</t>
  </si>
  <si>
    <t>Afforable Housing</t>
  </si>
  <si>
    <t>223</t>
  </si>
  <si>
    <t>Affordable Housing</t>
  </si>
  <si>
    <t>Multifamily housing that is rented at below market rate to households that include at least one employed member</t>
  </si>
  <si>
    <t>Single-Family Attached Housing (Incl. Multifamily Detached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</si>
</sst>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7"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705">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Alignment="1">
      <alignment vertical="center" wrapText="1"/>
    </xf>
    <xf numFmtId="0" fontId="22" fillId="2" borderId="0" xfId="0" applyFont="1" applyFill="1" applyAlignment="1">
      <alignment vertical="center" wrapText="1"/>
    </xf>
    <xf numFmtId="0" fontId="0" fillId="2" borderId="0" xfId="0" applyFill="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xf numFmtId="0" fontId="0" fillId="2" borderId="109" xfId="0" applyFill="1" applyBorder="1"/>
    <xf numFmtId="0" fontId="0" fillId="2" borderId="109" xfId="0" applyFill="1" applyBorder="1" applyAlignment="1">
      <alignment vertical="center"/>
    </xf>
    <xf numFmtId="167" fontId="0" fillId="2" borderId="109" xfId="0" applyNumberFormat="1" applyFill="1" applyBorder="1"/>
    <xf numFmtId="0" fontId="0" fillId="2" borderId="133" xfId="0" applyFill="1" applyBorder="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Alignment="1" applyProtection="1">
      <alignment vertical="center"/>
      <protection hidden="1"/>
    </xf>
    <xf numFmtId="0" fontId="37" fillId="2" borderId="0" xfId="0" applyFont="1" applyFill="1" applyProtection="1">
      <protection hidden="1"/>
    </xf>
    <xf numFmtId="0" fontId="29" fillId="2" borderId="0" xfId="0" applyFont="1" applyFill="1" applyAlignment="1" applyProtection="1">
      <alignment horizontal="right" vertical="center"/>
      <protection hidden="1"/>
    </xf>
    <xf numFmtId="0" fontId="3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4" fontId="29" fillId="2" borderId="0" xfId="0" applyNumberFormat="1" applyFont="1" applyFill="1" applyAlignment="1" applyProtection="1">
      <alignment horizontal="left" vertical="center"/>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horizontal="left"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41" fillId="2" borderId="0" xfId="0" applyFont="1" applyFill="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protection hidden="1"/>
    </xf>
    <xf numFmtId="169" fontId="42" fillId="2" borderId="0" xfId="0" applyNumberFormat="1" applyFont="1" applyFill="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Alignment="1" applyProtection="1">
      <alignment horizontal="right" vertical="center"/>
      <protection hidden="1"/>
    </xf>
    <xf numFmtId="167" fontId="44" fillId="2" borderId="0" xfId="0" applyNumberFormat="1" applyFont="1" applyFill="1" applyProtection="1">
      <protection hidden="1"/>
    </xf>
    <xf numFmtId="0" fontId="37" fillId="2" borderId="0" xfId="0" applyFont="1" applyFill="1" applyAlignment="1" applyProtection="1">
      <alignment horizontal="center" vertical="center"/>
      <protection hidden="1"/>
    </xf>
    <xf numFmtId="0" fontId="45" fillId="6" borderId="0" xfId="0" applyFont="1" applyFill="1" applyAlignment="1" applyProtection="1">
      <alignment vertical="center"/>
      <protection hidden="1"/>
    </xf>
    <xf numFmtId="0" fontId="33"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0" fontId="37" fillId="12" borderId="0" xfId="0" applyFont="1" applyFill="1" applyProtection="1">
      <protection hidden="1"/>
    </xf>
    <xf numFmtId="0" fontId="31" fillId="6" borderId="0" xfId="0" applyFont="1" applyFill="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Alignment="1" applyProtection="1">
      <alignment vertical="center"/>
      <protection hidden="1"/>
    </xf>
    <xf numFmtId="14" fontId="35" fillId="2" borderId="0" xfId="0" applyNumberFormat="1" applyFont="1" applyFill="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Alignment="1" applyProtection="1">
      <alignment vertical="top" wrapText="1"/>
      <protection hidden="1"/>
    </xf>
    <xf numFmtId="0" fontId="35" fillId="2" borderId="0" xfId="0" applyFont="1" applyFill="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6" fillId="0" borderId="48" xfId="3" applyFont="1" applyBorder="1" applyAlignment="1">
      <alignment vertical="center"/>
    </xf>
    <xf numFmtId="0" fontId="37" fillId="2" borderId="0" xfId="0" quotePrefix="1" applyFont="1" applyFill="1" applyAlignment="1" applyProtection="1">
      <alignment vertical="center"/>
      <protection hidden="1"/>
    </xf>
    <xf numFmtId="0" fontId="2" fillId="0" borderId="0" xfId="2" quotePrefix="1" applyFont="1"/>
    <xf numFmtId="0" fontId="43" fillId="2" borderId="116" xfId="0" applyFont="1" applyFill="1" applyBorder="1" applyAlignment="1" applyProtection="1">
      <alignment horizontal="center" vertical="center" wrapText="1"/>
      <protection hidden="1"/>
    </xf>
    <xf numFmtId="0" fontId="0" fillId="5" borderId="0" xfId="0" applyFill="1"/>
    <xf numFmtId="0" fontId="2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left" vertical="center" indent="5"/>
    </xf>
    <xf numFmtId="0" fontId="51" fillId="5" borderId="0" xfId="0" applyFont="1" applyFill="1" applyAlignment="1">
      <alignment horizontal="left" vertical="center" indent="5"/>
    </xf>
    <xf numFmtId="0" fontId="52" fillId="5" borderId="0" xfId="0" applyFont="1" applyFill="1" applyAlignment="1">
      <alignment vertical="center"/>
    </xf>
    <xf numFmtId="0" fontId="38" fillId="5" borderId="0" xfId="0" applyFont="1" applyFill="1" applyAlignment="1">
      <alignment wrapText="1"/>
    </xf>
    <xf numFmtId="2" fontId="6" fillId="0" borderId="98" xfId="2" applyNumberFormat="1" applyFont="1" applyBorder="1" applyAlignment="1">
      <alignment horizontal="center" vertical="center"/>
    </xf>
    <xf numFmtId="0" fontId="2" fillId="0" borderId="40" xfId="2" applyFont="1" applyBorder="1" applyAlignment="1">
      <alignment vertical="center"/>
    </xf>
    <xf numFmtId="0" fontId="2" fillId="0" borderId="49" xfId="2" applyFont="1" applyBorder="1" applyAlignment="1">
      <alignment vertical="center"/>
    </xf>
    <xf numFmtId="0" fontId="2" fillId="0" borderId="16" xfId="2" applyFont="1" applyBorder="1" applyAlignment="1">
      <alignment vertical="center"/>
    </xf>
    <xf numFmtId="0" fontId="2" fillId="0" borderId="23" xfId="2" applyFont="1" applyBorder="1" applyAlignment="1">
      <alignment vertical="center"/>
    </xf>
    <xf numFmtId="0" fontId="6" fillId="0" borderId="30" xfId="5" applyFont="1" applyBorder="1" applyAlignment="1">
      <alignment horizontal="center" vertical="center"/>
    </xf>
    <xf numFmtId="2" fontId="6" fillId="0" borderId="30" xfId="6" applyNumberFormat="1" applyFont="1" applyBorder="1" applyAlignment="1">
      <alignment horizontal="center" vertical="center"/>
    </xf>
    <xf numFmtId="2" fontId="6" fillId="0" borderId="84" xfId="2" applyNumberFormat="1" applyFont="1" applyBorder="1" applyAlignment="1">
      <alignment horizontal="center" vertical="center"/>
    </xf>
    <xf numFmtId="0" fontId="6" fillId="0" borderId="30" xfId="2" applyFont="1" applyBorder="1" applyAlignment="1">
      <alignment horizontal="left" vertical="center" wrapText="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6" xfId="0" applyFont="1" applyFill="1" applyBorder="1" applyAlignment="1" applyProtection="1">
      <alignment horizontal="center"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29" fillId="2" borderId="0" xfId="0" applyFont="1" applyFill="1" applyAlignment="1" applyProtection="1">
      <alignment horizontal="right" vertical="center"/>
      <protection hidden="1"/>
    </xf>
    <xf numFmtId="9" fontId="35" fillId="2" borderId="0" xfId="0" applyNumberFormat="1" applyFont="1" applyFill="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1" fillId="2" borderId="139" xfId="0" applyFont="1" applyFill="1" applyBorder="1" applyAlignment="1" applyProtection="1">
      <alignment horizontal="center"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34" fillId="2" borderId="84"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0" fillId="2" borderId="0" xfId="0" applyFont="1" applyFill="1" applyAlignment="1" applyProtection="1">
      <alignment horizontal="center"/>
      <protection hidden="1"/>
    </xf>
    <xf numFmtId="0" fontId="31" fillId="6" borderId="0" xfId="0" applyFont="1" applyFill="1" applyAlignment="1" applyProtection="1">
      <alignment horizontal="left" wrapText="1"/>
      <protection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29">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663229</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TW_TPTO\061018405-2022%20TIF%20Update\TECH\XLS\Estimator\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88</v>
    <v>1</v>
  </rv>
  <rv s="0">
    <v>0</v>
    <v>8</v>
    <v>87</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F16" sqref="F16"/>
    </sheetView>
  </sheetViews>
  <sheetFormatPr defaultRowHeight="14.4" x14ac:dyDescent="0.3"/>
  <cols>
    <col min="1" max="1" width="1.88671875" customWidth="1"/>
    <col min="2" max="2" width="1.5546875" customWidth="1"/>
    <col min="3" max="3" width="17.109375" customWidth="1"/>
    <col min="4" max="4" width="34.5546875" customWidth="1"/>
    <col min="5" max="5" width="16.88671875" customWidth="1"/>
    <col min="6" max="6" width="20.88671875" customWidth="1"/>
    <col min="7" max="7" width="16.88671875" customWidth="1"/>
    <col min="8" max="8" width="18.88671875" customWidth="1"/>
    <col min="9" max="10" width="17.88671875" customWidth="1"/>
    <col min="11" max="11" width="25.88671875" customWidth="1"/>
    <col min="12" max="13" width="17.88671875" customWidth="1"/>
    <col min="14" max="14" width="26.88671875" customWidth="1"/>
    <col min="15" max="15" width="1.88671875" customWidth="1"/>
    <col min="16" max="16" width="10.109375" customWidth="1"/>
    <col min="17" max="17" width="9.109375" customWidth="1"/>
    <col min="18" max="18" width="27.5546875" customWidth="1"/>
    <col min="19" max="19" width="55.5546875" customWidth="1"/>
    <col min="20" max="20" width="9.109375" customWidth="1"/>
    <col min="21" max="21" width="32.5546875" customWidth="1"/>
    <col min="22" max="24" width="9.109375" customWidth="1"/>
    <col min="25" max="25" width="27.5546875" customWidth="1"/>
    <col min="26" max="26" width="55.5546875" customWidth="1"/>
    <col min="27" max="27" width="10.44140625" customWidth="1"/>
    <col min="28" max="28" width="32.5546875" customWidth="1"/>
    <col min="29" max="32" width="9.109375" customWidth="1"/>
    <col min="33" max="34" width="8.6640625" customWidth="1"/>
    <col min="35" max="36" width="9.88671875" customWidth="1"/>
    <col min="37" max="39" width="9.109375" customWidth="1"/>
  </cols>
  <sheetData>
    <row r="1" spans="2:31" ht="9" customHeight="1" thickBot="1" x14ac:dyDescent="0.35"/>
    <row r="2" spans="2:31" ht="20.100000000000001" hidden="1" customHeight="1" thickTop="1" x14ac:dyDescent="0.3">
      <c r="B2" s="478"/>
      <c r="C2" s="479"/>
      <c r="D2" s="479"/>
      <c r="E2" s="479"/>
      <c r="F2" s="479"/>
      <c r="G2" s="479"/>
      <c r="H2" s="479"/>
      <c r="I2" s="479"/>
      <c r="J2" s="479"/>
      <c r="K2" s="479"/>
      <c r="L2" s="479"/>
      <c r="M2" s="479"/>
      <c r="N2" s="479"/>
      <c r="O2" s="473"/>
    </row>
    <row r="3" spans="2:31" ht="20.100000000000001" hidden="1" customHeight="1" x14ac:dyDescent="0.3">
      <c r="B3" s="480"/>
      <c r="C3" s="481"/>
      <c r="D3" s="481"/>
      <c r="E3" s="481"/>
      <c r="F3" s="481"/>
      <c r="G3" s="481"/>
      <c r="H3" s="481"/>
      <c r="I3" s="481"/>
      <c r="J3" s="481"/>
      <c r="K3" s="481"/>
      <c r="L3" s="481"/>
      <c r="M3" s="481"/>
      <c r="N3" s="481"/>
      <c r="O3" s="474"/>
    </row>
    <row r="4" spans="2:31" ht="20.100000000000001" hidden="1" customHeight="1" thickBot="1" x14ac:dyDescent="0.35">
      <c r="B4" s="480"/>
      <c r="C4" s="481"/>
      <c r="D4" s="481"/>
      <c r="E4" s="481"/>
      <c r="F4" s="481"/>
      <c r="G4" s="481"/>
      <c r="H4" s="481"/>
      <c r="I4" s="481"/>
      <c r="J4" s="481"/>
      <c r="K4" s="481"/>
      <c r="L4" s="481"/>
      <c r="M4" s="481"/>
      <c r="N4" s="481"/>
      <c r="O4" s="474"/>
    </row>
    <row r="5" spans="2:31" ht="20.100000000000001" customHeight="1" thickTop="1" x14ac:dyDescent="0.3">
      <c r="B5" s="583"/>
      <c r="C5" s="479"/>
      <c r="D5" s="479"/>
      <c r="E5" s="479"/>
      <c r="F5" s="479"/>
      <c r="G5" s="479"/>
      <c r="H5" s="479"/>
      <c r="I5" s="479"/>
      <c r="J5" s="479"/>
      <c r="K5" s="479"/>
      <c r="L5" s="479"/>
      <c r="M5" s="479"/>
      <c r="N5" s="584" t="s">
        <v>312</v>
      </c>
      <c r="O5" s="473"/>
    </row>
    <row r="6" spans="2:31" ht="20.100000000000001" customHeight="1" thickBot="1" x14ac:dyDescent="0.35">
      <c r="B6" s="646" t="s">
        <v>313</v>
      </c>
      <c r="C6" s="647"/>
      <c r="D6" s="647"/>
      <c r="E6" s="647"/>
      <c r="F6" s="647"/>
      <c r="G6" s="647"/>
      <c r="H6" s="647"/>
      <c r="I6" s="647"/>
      <c r="J6" s="647"/>
      <c r="K6" s="647"/>
      <c r="L6" s="647"/>
      <c r="M6" s="647"/>
      <c r="N6" s="647"/>
      <c r="O6" s="474"/>
      <c r="R6" t="s">
        <v>16</v>
      </c>
      <c r="Y6" t="s">
        <v>14</v>
      </c>
    </row>
    <row r="7" spans="2:31" ht="20.100000000000001" customHeight="1" thickBot="1" x14ac:dyDescent="0.35">
      <c r="B7" s="482"/>
      <c r="C7" s="483"/>
      <c r="D7" s="483"/>
      <c r="E7" s="483"/>
      <c r="F7" s="483"/>
      <c r="G7" s="483"/>
      <c r="H7" s="483"/>
      <c r="I7" s="483"/>
      <c r="J7" s="483"/>
      <c r="K7" s="483"/>
      <c r="L7" s="483"/>
      <c r="M7" s="483"/>
      <c r="N7" s="587" t="s">
        <v>456</v>
      </c>
      <c r="O7" s="474"/>
      <c r="R7" s="308" t="s">
        <v>276</v>
      </c>
      <c r="S7" s="309" t="s">
        <v>277</v>
      </c>
      <c r="T7" s="310" t="s">
        <v>278</v>
      </c>
      <c r="U7" s="309" t="s">
        <v>279</v>
      </c>
      <c r="V7" s="133"/>
      <c r="Y7" s="308" t="s">
        <v>276</v>
      </c>
      <c r="Z7" s="309" t="s">
        <v>277</v>
      </c>
      <c r="AA7" s="310" t="s">
        <v>278</v>
      </c>
      <c r="AB7" s="309" t="s">
        <v>279</v>
      </c>
      <c r="AC7" s="133"/>
    </row>
    <row r="8" spans="2:31" ht="12.6" customHeight="1" thickBot="1" x14ac:dyDescent="0.35">
      <c r="B8" s="484"/>
      <c r="C8" s="485"/>
      <c r="D8" s="485"/>
      <c r="E8" s="485"/>
      <c r="F8" s="485"/>
      <c r="G8" s="485"/>
      <c r="H8" s="485"/>
      <c r="I8" s="485"/>
      <c r="J8" s="485"/>
      <c r="K8" s="485"/>
      <c r="L8" s="485"/>
      <c r="M8" s="485"/>
      <c r="N8" s="485"/>
      <c r="O8" s="474"/>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5">
      <c r="B9" s="484"/>
      <c r="C9" s="486"/>
      <c r="D9" s="487" t="s">
        <v>314</v>
      </c>
      <c r="E9" s="649"/>
      <c r="F9" s="649"/>
      <c r="G9" s="649"/>
      <c r="H9" s="649"/>
      <c r="I9" s="649"/>
      <c r="J9" s="649"/>
      <c r="K9" s="649"/>
      <c r="L9" s="649"/>
      <c r="M9" s="649"/>
      <c r="N9" s="649"/>
      <c r="O9" s="474"/>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5">
      <c r="B10" s="484"/>
      <c r="C10" s="486"/>
      <c r="D10" s="487" t="s">
        <v>315</v>
      </c>
      <c r="E10" s="648"/>
      <c r="F10" s="648"/>
      <c r="G10" s="648"/>
      <c r="H10" s="648"/>
      <c r="I10" s="648"/>
      <c r="J10" s="648"/>
      <c r="K10" s="648"/>
      <c r="L10" s="648"/>
      <c r="M10" s="648"/>
      <c r="N10" s="648"/>
      <c r="O10" s="474"/>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5">
      <c r="B11" s="484"/>
      <c r="C11" s="486"/>
      <c r="D11" s="487" t="s">
        <v>322</v>
      </c>
      <c r="E11" s="648"/>
      <c r="F11" s="648"/>
      <c r="G11" s="648"/>
      <c r="H11" s="648"/>
      <c r="I11" s="648"/>
      <c r="J11" s="648"/>
      <c r="K11" s="648"/>
      <c r="L11" s="648"/>
      <c r="M11" s="648"/>
      <c r="N11" s="648"/>
      <c r="O11" s="474"/>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5">
      <c r="B12" s="484"/>
      <c r="C12" s="486"/>
      <c r="D12" s="487" t="s">
        <v>316</v>
      </c>
      <c r="E12" s="648"/>
      <c r="F12" s="648"/>
      <c r="G12" s="648"/>
      <c r="H12" s="487" t="s">
        <v>317</v>
      </c>
      <c r="I12" s="581"/>
      <c r="J12" s="580"/>
      <c r="K12" s="580"/>
      <c r="L12" s="580"/>
      <c r="M12" s="586" t="s">
        <v>652</v>
      </c>
      <c r="N12" s="585" t="s">
        <v>653</v>
      </c>
      <c r="O12" s="474"/>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5">
      <c r="B13" s="484"/>
      <c r="C13" s="486"/>
      <c r="D13" s="487"/>
      <c r="E13" s="489"/>
      <c r="F13" s="487"/>
      <c r="G13" s="490"/>
      <c r="H13" s="490"/>
      <c r="I13" s="490"/>
      <c r="J13" s="490"/>
      <c r="K13" s="490"/>
      <c r="L13" s="490"/>
      <c r="M13" s="481"/>
      <c r="N13" s="481"/>
      <c r="O13" s="474"/>
      <c r="R13" s="305"/>
      <c r="S13" s="311"/>
      <c r="T13" s="312"/>
      <c r="U13" s="313"/>
      <c r="V13" s="317"/>
      <c r="W13" s="322"/>
      <c r="Y13" s="305"/>
      <c r="Z13" s="311"/>
      <c r="AA13" s="312"/>
      <c r="AB13" s="313"/>
      <c r="AC13" s="317"/>
      <c r="AD13" s="322"/>
    </row>
    <row r="14" spans="2:31" ht="20.100000000000001" customHeight="1" thickBot="1" x14ac:dyDescent="0.35">
      <c r="B14" s="480"/>
      <c r="C14" s="491"/>
      <c r="D14" s="491"/>
      <c r="E14" s="487" t="s">
        <v>260</v>
      </c>
      <c r="F14" s="578"/>
      <c r="G14" s="650" t="str">
        <f>IF(F14&gt;F15,"Plat Must Be Approved Prior to Building Permit",IF(D23="","", IF(D23="","",IF(F14="","Enter Date of Final Plat Approval",""))))</f>
        <v/>
      </c>
      <c r="H14" s="651"/>
      <c r="I14" s="651"/>
      <c r="J14" s="487" t="s">
        <v>332</v>
      </c>
      <c r="K14" s="492" t="str">
        <f>IF(F14="","",(IF(G14="Plat Must Be Approved Prior to Building Permit","",IF(R22="","",VLOOKUP(R22,Q8:T18,4,FALSE)))))</f>
        <v/>
      </c>
      <c r="L14" s="493"/>
      <c r="M14" s="488"/>
      <c r="N14" s="493"/>
      <c r="O14" s="475"/>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5">
      <c r="B15" s="480"/>
      <c r="C15" s="491"/>
      <c r="D15" s="491"/>
      <c r="E15" s="487" t="s">
        <v>336</v>
      </c>
      <c r="F15" s="578"/>
      <c r="G15" s="650" t="str">
        <f>IF(D23="","",IF(F15="","Enter Date of Building Permit Application",""))</f>
        <v/>
      </c>
      <c r="H15" s="651"/>
      <c r="I15" s="651"/>
      <c r="J15" s="494"/>
      <c r="K15" s="494"/>
      <c r="L15" s="494"/>
      <c r="M15" s="495"/>
      <c r="N15" s="494"/>
      <c r="O15" s="475"/>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5">
      <c r="B16" s="480"/>
      <c r="C16" s="491"/>
      <c r="D16" s="491"/>
      <c r="E16" s="487" t="s">
        <v>261</v>
      </c>
      <c r="F16" s="579"/>
      <c r="G16" s="496"/>
      <c r="H16" s="491"/>
      <c r="I16" s="491"/>
      <c r="J16" s="600"/>
      <c r="K16" s="491"/>
      <c r="L16" s="491"/>
      <c r="M16" s="487"/>
      <c r="N16" s="497"/>
      <c r="O16" s="475"/>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5">
      <c r="B17" s="480"/>
      <c r="C17" s="498"/>
      <c r="D17" s="640" t="s">
        <v>262</v>
      </c>
      <c r="E17" s="641" t="s">
        <v>337</v>
      </c>
      <c r="F17" s="641"/>
      <c r="G17" s="641"/>
      <c r="H17" s="641"/>
      <c r="I17" s="641"/>
      <c r="J17" s="641"/>
      <c r="K17" s="641"/>
      <c r="L17" s="641"/>
      <c r="M17" s="641"/>
      <c r="N17" s="641"/>
      <c r="O17" s="475"/>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5">
      <c r="B18" s="480"/>
      <c r="C18" s="498"/>
      <c r="D18" s="640"/>
      <c r="E18" s="641"/>
      <c r="F18" s="641"/>
      <c r="G18" s="641"/>
      <c r="H18" s="641"/>
      <c r="I18" s="641"/>
      <c r="J18" s="641"/>
      <c r="K18" s="641"/>
      <c r="L18" s="641"/>
      <c r="M18" s="641"/>
      <c r="N18" s="641"/>
      <c r="O18" s="475"/>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5">
      <c r="B19" s="480"/>
      <c r="C19" s="653" t="s">
        <v>490</v>
      </c>
      <c r="D19" s="653"/>
      <c r="E19" s="653"/>
      <c r="F19" s="653"/>
      <c r="G19" s="653"/>
      <c r="H19" s="653"/>
      <c r="I19" s="653"/>
      <c r="J19" s="653"/>
      <c r="K19" s="653"/>
      <c r="L19" s="653"/>
      <c r="M19" s="653"/>
      <c r="N19" s="653"/>
      <c r="O19" s="474"/>
    </row>
    <row r="20" spans="2:36" ht="20.100000000000001" customHeight="1" thickTop="1" thickBot="1" x14ac:dyDescent="0.35">
      <c r="B20" s="480"/>
      <c r="C20" s="652" t="s">
        <v>265</v>
      </c>
      <c r="D20" s="652"/>
      <c r="E20" s="499"/>
      <c r="F20" s="499"/>
      <c r="G20" s="499"/>
      <c r="H20" s="499"/>
      <c r="I20" s="643" t="s">
        <v>274</v>
      </c>
      <c r="J20" s="644"/>
      <c r="K20" s="644"/>
      <c r="L20" s="643" t="s">
        <v>275</v>
      </c>
      <c r="M20" s="644"/>
      <c r="N20" s="645"/>
      <c r="O20" s="474"/>
    </row>
    <row r="21" spans="2:36" ht="54" customHeight="1" thickTop="1" thickBot="1" x14ac:dyDescent="0.35">
      <c r="B21" s="480"/>
      <c r="C21" s="634" t="s">
        <v>264</v>
      </c>
      <c r="D21" s="635"/>
      <c r="E21" s="500" t="s">
        <v>263</v>
      </c>
      <c r="F21" s="501" t="s">
        <v>305</v>
      </c>
      <c r="G21" s="501" t="s">
        <v>304</v>
      </c>
      <c r="H21" s="502" t="s">
        <v>306</v>
      </c>
      <c r="I21" s="503" t="s">
        <v>491</v>
      </c>
      <c r="J21" s="504" t="s">
        <v>307</v>
      </c>
      <c r="K21" s="505" t="s">
        <v>309</v>
      </c>
      <c r="L21" s="503" t="str">
        <f>IF(R22=7," Rate Per Vehicle-Mile                               [7]",IF($F$15&lt;DATE(2023,6,1)," Rate Per Vehicle-Mile                             [7]","Percentage of Maximum                                      [7]"))</f>
        <v xml:space="preserve"> Rate Per Vehicle-Mile                             [7]</v>
      </c>
      <c r="M21" s="504" t="str">
        <f>IF(R22=7," Rate Per Dev. Unit                       [8] = [7] * [2]",IF($F$15&lt;DATE(2023,6,1)," Rate Per Dev. Unit                      [8] = [7] * [2]","Rate per Dev. Unit                            [8] = [7] * [5]"))</f>
        <v xml:space="preserve"> Rate Per Dev. Unit                      [8] = [7] * [2]</v>
      </c>
      <c r="N21" s="506" t="str">
        <f>IF($F$14&lt;DATE(2023,6,1)," Collected Impact Fee                                [9] = [8] * [1]","Collected Impact Fee                    [9] = [8] * [1]")</f>
        <v xml:space="preserve"> Collected Impact Fee                                [9] = [8] * [1]</v>
      </c>
      <c r="O21" s="474"/>
      <c r="R21" s="316" t="s">
        <v>295</v>
      </c>
      <c r="Z21" s="323" t="s">
        <v>296</v>
      </c>
      <c r="AA21" s="324">
        <v>1</v>
      </c>
      <c r="AB21" s="325" t="s">
        <v>297</v>
      </c>
      <c r="AC21" s="326">
        <v>0.5</v>
      </c>
    </row>
    <row r="22" spans="2:36" ht="32.1" customHeight="1" thickTop="1" thickBot="1" x14ac:dyDescent="0.35">
      <c r="B22" s="480"/>
      <c r="C22" s="629"/>
      <c r="D22" s="630"/>
      <c r="E22" s="602" t="str">
        <f>IF(C22="","",IF($F$14="","",IF($F$15="","",IF($F$14&gt;$F$15,"",IF($R$22=7,IF(ISERROR(VLOOKUP(C22,LUVMET_10th_Edition_Non_Res!$B$5:$M$80,3,FALSE)),"",VLOOKUP(C22,LUVMET_10th_Edition_Non_Res!$B$5:$M$80,3,FALSE)),IF($F$15&lt;DATE(2023,6,1),IF(ISERROR(VLOOKUP(C22,LUVMET_10th_Edition_Non_Res!$B$5:$M$80,3,FALSE)),"",VLOOKUP(C22,LUVMET_10th_Edition_Non_Res!$B$5:$M$80,3,FALSE)),IF(ISERROR(VLOOKUP(C22,'LUVMET_11th_Edition-Non_Res'!$B$6:$O$94,5,FALSE)),"",VLOOKUP(C22,'LUVMET_11th_Edition-Non_Res'!$B$6:$O$94,5,FALSE))))))))</f>
        <v/>
      </c>
      <c r="F22" s="571"/>
      <c r="G22" s="507" t="str">
        <f>IF($F$14="","",IF($F$15="","",IF($F$14&gt;$F$15,"",IF(C22="","",IF($R$22=7,IF(ISERROR(VLOOKUP(C22,LUVMET_10th_Edition_Non_Res!$B$5:$M80,12,FALSE)),"",VLOOKUP(C22,LUVMET_10th_Edition_Non_Res!$B$5:$M$80,12,FALSE)),IF($F$15&lt;DATE(2023,6,1),IF(ISERROR(VLOOKUP(C22,LUVMET_10th_Edition_Non_Res!$B$5:$M$80,12,FALSE)),"",VLOOKUP(C22,LUVMET_10th_Edition_Non_Res!$B$5:$M$80,12,FALSE)),IF(ISERROR(VLOOKUP(C22,'LUVMET_11th_Edition-Non_Res'!$B$5:$P$93,15,FALSE)),"",VLOOKUP(C22,'LUVMET_11th_Edition-Non_Res'!$B$5:$P$93,15,FALSE))))))))</f>
        <v/>
      </c>
      <c r="H22" s="508" t="str">
        <f>IF($F$14="","",IF($F$15="","",IF($F$14&gt;$F$15,"",IF(C22="","",IF(F22="","Enter # of Dev. Units",IF(G22="","",F22*G22))))))</f>
        <v/>
      </c>
      <c r="I22" s="509"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10" t="str">
        <f>IF(C22="","",IF($F$14="","Enter Date of Final Plat Approval",IF($F$15="","Enter Date of Building Permit Application",IF($F$14&gt;$F$15,"Plat Must Be Approved Prior to Building Permit",IF($F$16="","Enter Service Area",IF(F22="","Enter # of Dev. Units",I22*G22))))))</f>
        <v/>
      </c>
      <c r="K22" s="511" t="str">
        <f>IF(C22="","",IF(J22="","",IF(C22="","",IF($F$14="","Enter Date of Final Plat Approval",IF($F$15="","Enter Date of Building Permit Application",IF($F$14&gt;$F$15,"Plat Must Be Approved Prior to Building Permit",IF(I22="Enter Service Area","",IF(F22="","Enter # of Dev. Units",I22*H22))))))))</f>
        <v/>
      </c>
      <c r="L22" s="512" t="str">
        <f>IF(C22="","",IF(C22="","",IF($F$14="","Enter Date of Final Plat Approval",IF($F$15="","Enter Date of Building Permit Application",IF($F$14&gt;$F$15,"Plat Must Be Approved Prior to Building Permit",IF(I22="Enter Service Area","",IF(F22="","Enter # of Dev. Units",IF(I22=0,0,VLOOKUP($R$22,$V$8:$W$18,2,FALSE)))))))))</f>
        <v/>
      </c>
      <c r="M22" s="510" t="str">
        <f>IF(C22="","",IF(J22="","",IF($F$14="","Enter Date of Final Plat Approval",IF($F$15="","Enter Date of Building Permit Application",IF($F$14&gt;$F$15,"Plat Must Be Approved Prior to Building Permit",IF($F$16="","Enter Service Area",IF(F22="","Enter # of Dev. Units",IF($R$22=7,L22*G22,IF($F$15&lt;DATE(2023,6,1),L22*G22,L22*J22)))))))))</f>
        <v/>
      </c>
      <c r="N22" s="511" t="str">
        <f>IF(C22="","",IF(M22="","",IF(C22="","",IF($F$14="","Enter Date of Final Plat Approval",IF($F$15="","Enter Date of Building Permit Application",IF($F$14&gt;$F$15,"Plat Must Be Approved Prior to Building Permit",IF(M22="Enter Service Area","",IF(F22="","Enter # of Dev. Units",IF(L22=0.4,K22*L22,M22*F22)))))))))</f>
        <v/>
      </c>
      <c r="O22" s="474"/>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5">
      <c r="B23" s="480"/>
      <c r="C23" s="629"/>
      <c r="D23" s="630"/>
      <c r="E23" s="602" t="str">
        <f>IF(C23="","",IF($F$14="","",IF($F$15="","",IF($F$14&gt;$F$15,"",IF($R$22=7,IF(ISERROR(VLOOKUP(C23,LUVMET_10th_Edition_Non_Res!$B$5:$M$80,3,FALSE)),"",VLOOKUP(C23,LUVMET_10th_Edition_Non_Res!$B$5:$M$80,3,FALSE)),IF($F$15&lt;DATE(2023,6,1),IF(ISERROR(VLOOKUP(C23,LUVMET_10th_Edition_Non_Res!$B$5:$M$80,3,FALSE)),"",VLOOKUP(C23,LUVMET_10th_Edition_Non_Res!$B$5:$M$80,3,FALSE)),IF(ISERROR(VLOOKUP(C23,'LUVMET_11th_Edition-Non_Res'!$B$6:$O$94,5,FALSE)),"",VLOOKUP(C23,'LUVMET_11th_Edition-Non_Res'!$B$6:$O$94,5,FALSE))))))))</f>
        <v/>
      </c>
      <c r="F23" s="572"/>
      <c r="G23" s="507" t="str">
        <f>IF($F$14="","",IF($F$15="","",IF($F$14&gt;$F$15,"",IF(C23="","",IF($R$22=7,IF(ISERROR(VLOOKUP(C23,LUVMET_10th_Edition_Non_Res!$B$5:$M81,12,FALSE)),"",VLOOKUP(C23,LUVMET_10th_Edition_Non_Res!$B$5:$M$80,12,FALSE)),IF($F$15&lt;DATE(2023,6,1),IF(ISERROR(VLOOKUP(C23,LUVMET_10th_Edition_Non_Res!$B$5:$M$80,12,FALSE)),"",VLOOKUP(C23,LUVMET_10th_Edition_Non_Res!$B$5:$M$80,12,FALSE)),IF(ISERROR(VLOOKUP(C23,'LUVMET_11th_Edition-Non_Res'!$B$5:$P$93,15,FALSE)),"",VLOOKUP(C23,'LUVMET_11th_Edition-Non_Res'!$B$5:$P$93,15,FALSE))))))))</f>
        <v/>
      </c>
      <c r="H23" s="508" t="str">
        <f>IF($F$14="","",IF($F$15="","",IF($F$14&gt;$F$15,"",IF(C23="","",IF(F23="","Enter # of Dev. Units",IF(G23="","",F23*G23))))))</f>
        <v/>
      </c>
      <c r="I23" s="509"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10" t="str">
        <f t="shared" ref="J23:J26" si="0">IF(C23="","",IF(G23 = "","",IF($F$14="","Enter Date of Final Plat Approval",IF($F$15="","Enter Date of Building Permit Application",IF($F$14&gt;$F$15,"Plat Must Be Approved Prior to Building Permit",IF($F$16="","Enter Service Area",IF(F23="","Enter # of Dev. Units",I23*G23)))))))</f>
        <v/>
      </c>
      <c r="K23" s="511" t="str">
        <f t="shared" ref="K23:K26" si="1">IF(C23="","",IF(J23="","",IF(C23="","",IF($F$14="","Enter Date of Final Plat Approval",IF($F$15="","Enter Date of Building Permit Application",IF($F$14&gt;$F$15,"Plat Must Be Approved Prior to Building Permit",IF(I23="Enter Service Area","",IF(F23="","Enter # of Dev. Units",I23*H23))))))))</f>
        <v/>
      </c>
      <c r="L23" s="512" t="str">
        <f>IF(C23="","",IF(C23="","",IF($F$14="","Enter Date of Final Plat Approval",IF($F$15="","Enter Date of Building Permit Application",IF($F$14&gt;$F$15,"Plat Must Be Approved Prior to Building Permit",IF(I23="Enter Service Area","",IF(F23="","Enter # of Dev. Units",IF(I23=0,0,VLOOKUP($R$22,$V$8:$W$18,2,FALSE)))))))))</f>
        <v/>
      </c>
      <c r="M23" s="510" t="str">
        <f>IF(C23="","",IF(J23="","",IF($F$14="","Enter Date of Final Plat Approval",IF($F$15="","Enter Date of Building Permit Application",IF($F$14&gt;$F$15,"Plat Must Be Approved Prior to Building Permit",IF($F$16="","Enter Service Area",IF(F23="","Enter # of Dev. Units",IF($R$22=7,L23*G23,IF($F$15&lt;DATE(2023,6,1),L23*G23,L23*J23)))))))))</f>
        <v/>
      </c>
      <c r="N23" s="511" t="str">
        <f>IF(C23="","",IF(M23="","",IF(C23="","",IF($F$14="","Enter Date of Final Plat Approval",IF($F$15="","Enter Date of Building Permit Application",IF($F$14&gt;$F$15,"Plat Must Be Approved Prior to Building Permit",IF(M23="Enter Service Area","",IF(F23="","Enter # of Dev. Units",IF(L23=0.4,K23*L23,M23*F23)))))))))</f>
        <v/>
      </c>
      <c r="O23" s="474"/>
      <c r="R23" s="318"/>
      <c r="Z23" s="304" t="s">
        <v>300</v>
      </c>
      <c r="AA23" s="315">
        <v>3</v>
      </c>
      <c r="AB23" s="314" t="s">
        <v>301</v>
      </c>
      <c r="AC23" s="326">
        <v>0.6</v>
      </c>
    </row>
    <row r="24" spans="2:36" ht="32.1" customHeight="1" thickBot="1" x14ac:dyDescent="0.35">
      <c r="B24" s="480"/>
      <c r="C24" s="629"/>
      <c r="D24" s="630"/>
      <c r="E24" s="602" t="str">
        <f>IF(C24="","",IF($F$14="","",IF($F$15="","",IF($F$14&gt;$F$15,"",IF($R$22=7,IF(ISERROR(VLOOKUP(C24,LUVMET_10th_Edition_Non_Res!$B$5:$M$80,3,FALSE)),"",VLOOKUP(C24,LUVMET_10th_Edition_Non_Res!$B$5:$M$80,3,FALSE)),IF($F$15&lt;DATE(2023,6,1),IF(ISERROR(VLOOKUP(C24,LUVMET_10th_Edition_Non_Res!$B$5:$M$80,3,FALSE)),"",VLOOKUP(C24,LUVMET_10th_Edition_Non_Res!$B$5:$M$80,3,FALSE)),IF(ISERROR(VLOOKUP(C24,'LUVMET_11th_Edition-Non_Res'!$B$6:$O$94,5,FALSE)),"",VLOOKUP(C24,'LUVMET_11th_Edition-Non_Res'!$B$6:$O$94,5,FALSE))))))))</f>
        <v/>
      </c>
      <c r="F24" s="572"/>
      <c r="G24" s="507" t="str">
        <f>IF($F$14="","",IF($F$15="","",IF($F$14&gt;$F$15,"",IF(C24="","",IF($R$22=7,IF(ISERROR(VLOOKUP(C24,LUVMET_10th_Edition_Non_Res!$B$5:$M82,12,FALSE)),"",VLOOKUP(C24,LUVMET_10th_Edition_Non_Res!$B$5:$M$80,12,FALSE)),IF($F$15&lt;DATE(2023,6,1),IF(ISERROR(VLOOKUP(C24,LUVMET_10th_Edition_Non_Res!$B$5:$M$80,12,FALSE)),"",VLOOKUP(C24,LUVMET_10th_Edition_Non_Res!$B$5:$M$80,12,FALSE)),IF(ISERROR(VLOOKUP(C24,'LUVMET_11th_Edition-Non_Res'!$B$5:$P$93,15,FALSE)),"",VLOOKUP(C24,'LUVMET_11th_Edition-Non_Res'!$B$5:$P$93,15,FALSE))))))))</f>
        <v/>
      </c>
      <c r="H24" s="508" t="str">
        <f>IF($F$14="","",IF($F$15="","",IF($F$14&gt;$F$15,"",IF(C24="","",IF(F24="","Enter # of Dev. Units",IF(G24="","",F24*G24))))))</f>
        <v/>
      </c>
      <c r="I24" s="509"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10" t="str">
        <f t="shared" si="0"/>
        <v/>
      </c>
      <c r="K24" s="511" t="str">
        <f t="shared" si="1"/>
        <v/>
      </c>
      <c r="L24" s="512" t="str">
        <f>IF(C24="","",IF(C24="","",IF($F$14="","Enter Date of Final Plat Approval",IF($F$15="","Enter Date of Building Permit Application",IF($F$14&gt;$F$15,"Plat Must Be Approved Prior to Building Permit",IF(I24="Enter Service Area","",IF(F24="","Enter # of Dev. Units",IF(I24=0,0,VLOOKUP($R$22,$V$8:$W$18,2,FALSE)))))))))</f>
        <v/>
      </c>
      <c r="M24" s="510" t="str">
        <f>IF(C24="","",IF(J24="","",IF($F$14="","Enter Date of Final Plat Approval",IF($F$15="","Enter Date of Building Permit Application",IF($F$14&gt;$F$15,"Plat Must Be Approved Prior to Building Permit",IF($F$16="","Enter Service Area",IF(F24="","Enter # of Dev. Units",IF($R$22=7,L24*G24,IF($F$15&lt;DATE(2023,6,1),L24*G24,L24*J24)))))))))</f>
        <v/>
      </c>
      <c r="N24" s="511" t="str">
        <f>IF(C24="","",IF(M24="","",IF(C24="","",IF($F$14="","Enter Date of Final Plat Approval",IF($F$15="","Enter Date of Building Permit Application",IF($F$14&gt;$F$15,"Plat Must Be Approved Prior to Building Permit",IF(M24="Enter Service Area","",IF(F24="","Enter # of Dev. Units",IF(L24=0.4,K24*L24,M24*F24)))))))))</f>
        <v/>
      </c>
      <c r="O24" s="474"/>
      <c r="R24" s="318"/>
      <c r="Z24" s="304" t="s">
        <v>302</v>
      </c>
      <c r="AA24" s="315">
        <v>4</v>
      </c>
      <c r="AB24" s="314" t="s">
        <v>303</v>
      </c>
      <c r="AC24" s="326">
        <v>0.65</v>
      </c>
    </row>
    <row r="25" spans="2:36" ht="32.1" customHeight="1" x14ac:dyDescent="0.3">
      <c r="B25" s="480"/>
      <c r="C25" s="629"/>
      <c r="D25" s="630"/>
      <c r="E25" s="602" t="str">
        <f>IF(C25="","",IF($F$14="","",IF($F$15="","",IF($F$14&gt;$F$15,"",IF($R$22=7,IF(ISERROR(VLOOKUP(C25,LUVMET_10th_Edition_Non_Res!$B$5:$M$80,3,FALSE)),"",VLOOKUP(C25,LUVMET_10th_Edition_Non_Res!$B$5:$M$80,3,FALSE)),IF($F$15&lt;DATE(2023,6,1),IF(ISERROR(VLOOKUP(C25,LUVMET_10th_Edition_Non_Res!$B$5:$M$80,3,FALSE)),"",VLOOKUP(C25,LUVMET_10th_Edition_Non_Res!$B$5:$M$80,3,FALSE)),IF(ISERROR(VLOOKUP(C25,'LUVMET_11th_Edition-Non_Res'!$B$6:$O$94,5,FALSE)),"",VLOOKUP(C25,'LUVMET_11th_Edition-Non_Res'!$B$6:$O$94,5,FALSE))))))))</f>
        <v/>
      </c>
      <c r="F25" s="572"/>
      <c r="G25" s="507" t="str">
        <f>IF($F$14="","",IF($F$15="","",IF($F$14&gt;$F$15,"",IF(C25="","",IF($R$22=7,IF(ISERROR(VLOOKUP(C25,LUVMET_10th_Edition_Non_Res!$B$5:$M83,12,FALSE)),"",VLOOKUP(C25,LUVMET_10th_Edition_Non_Res!$B$5:$M$80,12,FALSE)),IF($F$15&lt;DATE(2023,6,1),IF(ISERROR(VLOOKUP(C25,LUVMET_10th_Edition_Non_Res!$B$5:$M$80,12,FALSE)),"",VLOOKUP(C25,LUVMET_10th_Edition_Non_Res!$B$5:$M$80,12,FALSE)),IF(ISERROR(VLOOKUP(C25,'LUVMET_11th_Edition-Non_Res'!$B$5:$P$93,15,FALSE)),"",VLOOKUP(C25,'LUVMET_11th_Edition-Non_Res'!$B$5:$P$93,15,FALSE))))))))</f>
        <v/>
      </c>
      <c r="H25" s="508" t="str">
        <f>IF($F$14="","",IF($F$15="","",IF($F$14&gt;$F$15,"",IF(C25="","",IF(F25="","Enter # of Dev. Units",IF(G25="","",F25*G25))))))</f>
        <v/>
      </c>
      <c r="I25" s="509"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10" t="str">
        <f t="shared" si="0"/>
        <v/>
      </c>
      <c r="K25" s="511" t="str">
        <f t="shared" si="1"/>
        <v/>
      </c>
      <c r="L25" s="512" t="str">
        <f>IF(C25="","",IF(C25="","",IF($F$14="","Enter Date of Final Plat Approval",IF($F$15="","Enter Date of Building Permit Application",IF($F$14&gt;$F$15,"Plat Must Be Approved Prior to Building Permit",IF(I25="Enter Service Area","",IF(F25="","Enter # of Dev. Units",IF(I25=0,0,VLOOKUP($R$22,$V$8:$W$18,2,FALSE)))))))))</f>
        <v/>
      </c>
      <c r="M25" s="510" t="str">
        <f>IF(C25="","",IF(J25="","",IF($F$14="","Enter Date of Final Plat Approval",IF($F$15="","Enter Date of Building Permit Application",IF($F$14&gt;$F$15,"Plat Must Be Approved Prior to Building Permit",IF($F$16="","Enter Service Area",IF(F25="","Enter # of Dev. Units",IF($R$22=7,L25*G25,IF($F$15&lt;DATE(2023,6,1),L25*G25,L25*J25)))))))))</f>
        <v/>
      </c>
      <c r="N25" s="511" t="str">
        <f>IF(C25="","",IF(M25="","",IF(C25="","",IF($F$14="","Enter Date of Final Plat Approval",IF($F$15="","Enter Date of Building Permit Application",IF($F$14&gt;$F$15,"Plat Must Be Approved Prior to Building Permit",IF(M25="Enter Service Area","",IF(F25="","Enter # of Dev. Units",IF(L25=0.4,K25*L25,M25*F25)))))))))</f>
        <v/>
      </c>
      <c r="O25" s="474"/>
      <c r="R25" s="319"/>
    </row>
    <row r="26" spans="2:36" ht="32.1" customHeight="1" thickBot="1" x14ac:dyDescent="0.35">
      <c r="B26" s="480"/>
      <c r="C26" s="629"/>
      <c r="D26" s="630"/>
      <c r="E26" s="602" t="str">
        <f>IF(C26="","",IF($F$14="","",IF($F$15="","",IF($F$14&gt;$F$15,"",IF($R$22=7,IF(ISERROR(VLOOKUP(C26,LUVMET_10th_Edition_Non_Res!$B$5:$M$80,3,FALSE)),"",VLOOKUP(C26,LUVMET_10th_Edition_Non_Res!$B$5:$M$80,3,FALSE)),IF($F$15&lt;DATE(2023,6,1),IF(ISERROR(VLOOKUP(C26,LUVMET_10th_Edition_Non_Res!$B$5:$M$80,3,FALSE)),"",VLOOKUP(C26,LUVMET_10th_Edition_Non_Res!$B$5:$M$80,3,FALSE)),IF(ISERROR(VLOOKUP(C26,'LUVMET_11th_Edition-Non_Res'!$B$6:$O$94,5,FALSE)),"",VLOOKUP(C26,'LUVMET_11th_Edition-Non_Res'!$B$6:$O$94,5,FALSE))))))))</f>
        <v/>
      </c>
      <c r="F26" s="573"/>
      <c r="G26" s="507" t="str">
        <f>IF($F$14="","",IF($F$15="","",IF($F$14&gt;$F$15,"",IF(C26="","",IF($R$22=7,IF(ISERROR(VLOOKUP(C26,LUVMET_10th_Edition_Non_Res!$B$5:$M84,12,FALSE)),"",VLOOKUP(C26,LUVMET_10th_Edition_Non_Res!$B$5:$M$80,12,FALSE)),IF($F$15&lt;DATE(2023,6,1),IF(ISERROR(VLOOKUP(C26,LUVMET_10th_Edition_Non_Res!$B$5:$M$80,12,FALSE)),"",VLOOKUP(C26,LUVMET_10th_Edition_Non_Res!$B$5:$M$80,12,FALSE)),IF(ISERROR(VLOOKUP(C26,'LUVMET_11th_Edition-Non_Res'!$B$5:$P$93,15,FALSE)),"",VLOOKUP(C26,'LUVMET_11th_Edition-Non_Res'!$B$5:$P$93,15,FALSE))))))))</f>
        <v/>
      </c>
      <c r="H26" s="508" t="str">
        <f>IF($F$14="","",IF($F$15="","",IF($F$14&gt;$F$15,"",IF(C26="","",IF(F26="","Enter # of Dev. Units",IF(G26="","",F26*G26))))))</f>
        <v/>
      </c>
      <c r="I26" s="509"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15" t="str">
        <f t="shared" si="0"/>
        <v/>
      </c>
      <c r="K26" s="516" t="str">
        <f t="shared" si="1"/>
        <v/>
      </c>
      <c r="L26" s="512" t="str">
        <f>IF(C26="","",IF(C26="","",IF($F$14="","Enter Date of Final Plat Approval",IF($F$15="","Enter Date of Building Permit Application",IF($F$14&gt;$F$15,"Plat Must Be Approved Prior to Building Permit",IF(I26="Enter Service Area","",IF(F26="","Enter # of Dev. Units",IF(I26=0,0,VLOOKUP($R$22,$V$8:$W$18,2,FALSE)))))))))</f>
        <v/>
      </c>
      <c r="M26" s="510" t="str">
        <f>IF(C26="","",IF(J26="","",IF($F$14="","Enter Date of Final Plat Approval",IF($F$15="","Enter Date of Building Permit Application",IF($F$14&gt;$F$15,"Plat Must Be Approved Prior to Building Permit",IF($F$16="","Enter Service Area",IF(F26="","Enter # of Dev. Units",IF($R$22=7,L26*G26,IF($F$15&lt;DATE(2023,6,1),L26*G26,L26*J26)))))))))</f>
        <v/>
      </c>
      <c r="N26" s="511" t="str">
        <f>IF(C26="","",IF(M26="","",IF(C26="","",IF($F$14="","Enter Date of Final Plat Approval",IF($F$15="","Enter Date of Building Permit Application",IF($F$14&gt;$F$15,"Plat Must Be Approved Prior to Building Permit",IF(M26="Enter Service Area","",IF(F26="","Enter # of Dev. Units",IF(L26=0.4,K26*L26,M26*F26)))))))))</f>
        <v/>
      </c>
      <c r="O26" s="474"/>
    </row>
    <row r="27" spans="2:36" ht="30" customHeight="1" thickTop="1" thickBot="1" x14ac:dyDescent="0.35">
      <c r="B27" s="480"/>
      <c r="C27" s="619" t="s">
        <v>421</v>
      </c>
      <c r="D27" s="619"/>
      <c r="E27" s="619"/>
      <c r="F27" s="619"/>
      <c r="G27" s="619"/>
      <c r="H27" s="518"/>
      <c r="I27" s="519" t="s">
        <v>273</v>
      </c>
      <c r="J27" s="520"/>
      <c r="K27" s="521">
        <f>SUM(K22:K26)</f>
        <v>0</v>
      </c>
      <c r="L27" s="522"/>
      <c r="M27" s="523"/>
      <c r="N27" s="524">
        <f>SUM(N22:N26)</f>
        <v>0</v>
      </c>
      <c r="O27" s="474"/>
    </row>
    <row r="28" spans="2:36" ht="24" customHeight="1" thickTop="1" thickBot="1" x14ac:dyDescent="0.35">
      <c r="B28" s="480"/>
      <c r="C28" s="588"/>
      <c r="D28" s="588"/>
      <c r="E28" s="525"/>
      <c r="F28" s="526"/>
      <c r="G28" s="527"/>
      <c r="H28" s="525"/>
      <c r="I28" s="528"/>
      <c r="J28" s="528"/>
      <c r="K28" s="529"/>
      <c r="L28" s="530"/>
      <c r="M28" s="530"/>
      <c r="N28" s="531"/>
      <c r="O28" s="474"/>
    </row>
    <row r="29" spans="2:36" ht="19.350000000000001" customHeight="1" thickTop="1" thickBot="1" x14ac:dyDescent="0.35">
      <c r="B29" s="480"/>
      <c r="C29" s="642" t="s">
        <v>266</v>
      </c>
      <c r="D29" s="642"/>
      <c r="E29" s="532"/>
      <c r="F29" s="533"/>
      <c r="G29" s="534"/>
      <c r="H29" s="532"/>
      <c r="I29" s="631" t="s">
        <v>274</v>
      </c>
      <c r="J29" s="631"/>
      <c r="K29" s="631"/>
      <c r="L29" s="631" t="s">
        <v>275</v>
      </c>
      <c r="M29" s="631"/>
      <c r="N29" s="631"/>
      <c r="O29" s="474"/>
      <c r="R29" s="316" t="s">
        <v>310</v>
      </c>
    </row>
    <row r="30" spans="2:36" ht="54.6" customHeight="1" thickTop="1" thickBot="1" x14ac:dyDescent="0.35">
      <c r="B30" s="480"/>
      <c r="C30" s="634" t="s">
        <v>264</v>
      </c>
      <c r="D30" s="635"/>
      <c r="E30" s="500" t="s">
        <v>263</v>
      </c>
      <c r="F30" s="501" t="s">
        <v>305</v>
      </c>
      <c r="G30" s="501" t="s">
        <v>304</v>
      </c>
      <c r="H30" s="502" t="s">
        <v>306</v>
      </c>
      <c r="I30" s="535" t="s">
        <v>491</v>
      </c>
      <c r="J30" s="536" t="s">
        <v>307</v>
      </c>
      <c r="K30" s="537" t="s">
        <v>308</v>
      </c>
      <c r="L30" s="535" t="str">
        <f>IF(R31=7," Rate Per Vehicle-Mile                        [7]",IF($F$15&lt;DATE(2023,6,1)," Rate Per Vehicle-Mile                           [7]","Percentage of Maximum                                [7]"))</f>
        <v xml:space="preserve"> Rate Per Vehicle-Mile                           [7]</v>
      </c>
      <c r="M30" s="538" t="str">
        <f>IF(R31=7," Rate Per Dev. Unit                           [8] = [7] * [2]",IF($F$15&lt;DATE(2023,6,1)," Rate Per Dev. Unit                             [8] = [7] * [2]","Rate per Dev. Unit                          [8] = [7] * [5]"))</f>
        <v xml:space="preserve"> Rate Per Dev. Unit                             [8] = [7] * [2]</v>
      </c>
      <c r="N30" s="539" t="str">
        <f>IF($F$14&lt;DATE(2023,6,1)," Collected Impact Fee                             [9] = [8] * [1]","Collected Impact Fee                 [9] = [8] * [1]")</f>
        <v xml:space="preserve"> Collected Impact Fee                             [9] = [8] * [1]</v>
      </c>
      <c r="O30" s="474"/>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3">
      <c r="B31" s="480"/>
      <c r="C31" s="636"/>
      <c r="D31" s="637"/>
      <c r="E31" s="602" t="str">
        <f>IF(C31="","",IF($F$14="","",IF($F$15="","",IF($F$14&gt;$F$15,"",IF($R$30=7, VLOOKUP(C31,LUVMET_10th_Edition_Res!$B$6:$M$14,3,FALSE),IF($F$15&lt;DATE(2023,6,1), VLOOKUP(C31,LUVMET_10th_Edition_Res!$B$6:$M$14,3,FALSE), VLOOKUP(C31,LUVMET_11th_Edition_Residential!$B$6:$F$15,5,FALSE)))))))</f>
        <v/>
      </c>
      <c r="F31" s="571"/>
      <c r="G31" s="507" t="str">
        <f>IF($F$14="","",IF($F$15="","",IF($F$14&gt;$F$15,"",IF(C31="","",IF($R$30=7,VLOOKUP(C31,LUVMET_10th_Edition_Res!$B$6:$M$14,12,FALSE),IF($F$15&lt;DATE(2023,6,1), VLOOKUP(C31,LUVMET_10th_Edition_Res!$B$6:$M$14,12,FALSE), VLOOKUP(C31,LUVMET_11th_Edition_Residential!$B$6:$P$15,15,FALSE)))))))</f>
        <v/>
      </c>
      <c r="H31" s="508" t="str">
        <f>IF($F$14="","",IF($F$15="","",IF($F$14&gt;$F$15,"",IF(C31="","",IF(F31="","Enter # of Dev. Units",IF(G31="","",F31*G31))))))</f>
        <v/>
      </c>
      <c r="I31" s="540"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10" t="str">
        <f>IF(C31="","",IF($F$14="","Enter Date of Final Plat Approval",IF($F$15="","Enter Date of Building Permit Application",IF($F$14&gt;$F$15,"Plat Must Be Approved Prior to Building Permit",IF($F$16="","Enter Service Area",IF(F31="","Enter # of Dev. Units",I31*G31))))))</f>
        <v/>
      </c>
      <c r="K31" s="511" t="str">
        <f>IF(C31="","",IF(C31="","",IF($F$14="","Enter Date of Final Plat Approval",IF($F$15="","Enter Date of Building Permit Application",IF($F$14&gt;$F$15,"Plat Must Be Approved Prior to Building Permit",IF(I31="Enter Service Area","",IF(F31="","Enter # of Dev. Units",I31*H31)))))))</f>
        <v/>
      </c>
      <c r="L31" s="541" t="str">
        <f>IF(C31="","",IF(C31="","",IF($F$14="","Enter Date of Final Plat Approval",IF($F$15="","Enter Date of Building Permit Application",IF($F$14&gt;$F$15,"Plat Must Be Approved Prior to Building Permit",IF(I31="Enter Service Area","",IF(F31="","Enter # of Dev. Units",IF(I31=0,0,VLOOKUP($R$30,$AC$8:$AD$18,2,FALSE)))))))))</f>
        <v/>
      </c>
      <c r="M31" s="542" t="str">
        <f>IF(C31="","",IF(J31="","",IF($F$14="","Enter Date of Final Plat Approval",IF($F$15="","Enter Date of Building Permit Application",IF($F$14&gt;$F$15,"Plat Must Be Approved Prior to Building Permit",IF($F$16="","Enter Service Area",IF(F31="","Enter # of Dev. Units",IF($R$22=7,L31*G31,IF($F$15&lt;DATE(2023,6,1),L31*G31,L31*J31)))))))))</f>
        <v/>
      </c>
      <c r="N31" s="543"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76"/>
      <c r="P31" s="327"/>
      <c r="S31">
        <v>10</v>
      </c>
    </row>
    <row r="32" spans="2:36" ht="32.1" customHeight="1" x14ac:dyDescent="0.3">
      <c r="B32" s="480"/>
      <c r="C32" s="638"/>
      <c r="D32" s="639"/>
      <c r="E32" s="602" t="str">
        <f>IF(C32="","",IF($F$14="","",IF($F$15="","",IF($F$14&gt;$F$15,"",IF($R$30=7, VLOOKUP(C32,LUVMET_10th_Edition_Res!$B$6:$M$14,3,FALSE),IF($F$15&lt;DATE(2023,6,1), VLOOKUP(C32,LUVMET_10th_Edition_Res!$B$6:$M$14,3,FALSE), VLOOKUP(C32,LUVMET_11th_Edition_Residential!$B$6:$F$15,5,FALSE)))))))</f>
        <v/>
      </c>
      <c r="F32" s="572"/>
      <c r="G32" s="507" t="str">
        <f>IF($F$14="","",IF($F$15="","",IF($F$14&gt;$F$15,"",IF(C32="","",IF($R$30=7,VLOOKUP(C32,LUVMET_10th_Edition_Res!$B$6:$M$14,12,FALSE),IF($F$15&lt;DATE(2023,6,1), VLOOKUP(C32,LUVMET_10th_Edition_Res!$B$6:$M$14,12,FALSE), VLOOKUP(C32,LUVMET_11th_Edition_Residential!$B$6:$P$15,15,FALSE)))))))</f>
        <v/>
      </c>
      <c r="H32" s="508" t="str">
        <f>IF($F$14="","",IF($F$15="","",IF($F$14&gt;$F$15,"",IF(C32="","",IF(F32="","Enter # of Dev. Units",IF(G32="","",F32*G32))))))</f>
        <v/>
      </c>
      <c r="I32" s="540"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10" t="str">
        <f>IF(C32="","",IF($F$14="","Enter Date of Final Plat Approval",IF($F$15="","Enter Date of Building Permit Application",IF($F$14&gt;$F$15,"Plat Must Be Approved Prior to Building Permit",IF($F$16="","Enter Service Area",IF(F32="","Enter # of Dev. Units",I32*G32))))))</f>
        <v/>
      </c>
      <c r="K32" s="511" t="str">
        <f t="shared" ref="K32" si="2">IF(C32="","",IF(C32="","",IF($F$14="","Enter Date of Final Plat Approval",IF($F$15="","Enter Date of Building Permit Application",IF($F$14&gt;$F$15,"Plat Must Be Approved Prior to Building Permit",IF(I32="Enter Service Area","",IF(F32="","Enter # of Dev. Units",I32*H32)))))))</f>
        <v/>
      </c>
      <c r="L32" s="544" t="str">
        <f>IF(C32="","",IF(C32="","",IF($F$14="","Enter Date of Final Plat Approval",IF($F$15="","Enter Date of Building Permit Application",IF($F$14&gt;$F$15,"Plat Must Be Approved Prior to Building Permit",IF(I32="Enter Service Area","",IF(F32="","Enter # of Dev. Units",IF(I32=0,0,VLOOKUP($R$30,$AC$8:$AD$18,2,FALSE)))))))))</f>
        <v/>
      </c>
      <c r="M32" s="513" t="str">
        <f>IF(C32="","",IF(J32="","",IF($F$14="","Enter Date of Final Plat Approval",IF($F$15="","Enter Date of Building Permit Application",IF($F$14&gt;$F$15,"Plat Must Be Approved Prior to Building Permit",IF($F$16="","Enter Service Area",IF(F32="","Enter # of Dev. Units",IF($R$22=7,L32*G32,IF($F$15&lt;DATE(2023,6,1),L32*G32,L32*J32)))))))))</f>
        <v/>
      </c>
      <c r="N32" s="577"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74"/>
    </row>
    <row r="33" spans="2:21" ht="32.1" customHeight="1" x14ac:dyDescent="0.3">
      <c r="B33" s="480"/>
      <c r="C33" s="638"/>
      <c r="D33" s="639"/>
      <c r="E33" s="602" t="str">
        <f>IF(C33="","",IF($F$14="","",IF($F$15="","",IF($F$14&gt;$F$15,"",IF($R$30=7, VLOOKUP(C33,LUVMET_10th_Edition_Res!$B$6:$M$14,3,FALSE),IF($F$15&lt;DATE(2023,6,1), VLOOKUP(C33,LUVMET_10th_Edition_Res!$B$6:$M$14,3,FALSE), VLOOKUP(C33,LUVMET_11th_Edition_Residential!$B$6:$F$15,5,FALSE)))))))</f>
        <v/>
      </c>
      <c r="F33" s="572"/>
      <c r="G33" s="507" t="str">
        <f>IF($F$14="","",IF($F$15="","",IF($F$14&gt;$F$15,"",IF(C33="","",IF($R$30=7,VLOOKUP(C33,LUVMET_10th_Edition_Res!$B$6:$M$14,12,FALSE),IF($F$15&lt;DATE(2023,6,1), VLOOKUP(C33,LUVMET_10th_Edition_Res!$B$6:$M$14,12,FALSE), VLOOKUP(C33,LUVMET_11th_Edition_Residential!$B$6:$P$15,15,FALSE)))))))</f>
        <v/>
      </c>
      <c r="H33" s="508" t="str">
        <f>IF($F$14="","",IF($F$15="","",IF($F$14&gt;$F$15,"",IF(C33="","",IF(F33="","Enter # of Dev. Units",IF(G33="","",F33*G33))))))</f>
        <v/>
      </c>
      <c r="I33" s="540"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10" t="str">
        <f t="shared" ref="J33:J35" si="4">IF(C33="","",IF($F$14="","Enter Date of Final Plat Approval",IF($F$15="","Enter Date of Building Permit Application",IF($F$14&gt;$F$15,"Plat Must Be Approved Prior to Building Permit",IF($F$16="","Enter Service Area",IF(F33="","Enter # of Dev. Units",I33*G33))))))</f>
        <v/>
      </c>
      <c r="K33" s="511" t="str">
        <f t="shared" ref="K33:K35" si="5">IF(C33="","",IF(C33="","",IF($F$14="","Enter Date of Final Plat Approval",IF($F$15="","Enter Date of Building Permit Application",IF($F$14&gt;$F$15,"Plat Must Be Approved Prior to Building Permit",IF(I33="Enter Service Area","",IF(F33="","Enter # of Dev. Units",I33*H33)))))))</f>
        <v/>
      </c>
      <c r="L33" s="544" t="str">
        <f>IF(C33="","",IF(C33="","",IF($F$14="","Enter Date of Final Plat Approval",IF($F$15="","Enter Date of Building Permit Application",IF($F$14&gt;$F$15,"Plat Must Be Approved Prior to Building Permit",IF(I33="Enter Service Area","",IF(F33="","Enter # of Dev. Units",IF(I33=0,0,VLOOKUP($R$30,$AC$8:$AD$18,2,FALSE)))))))))</f>
        <v/>
      </c>
      <c r="M33" s="513" t="str">
        <f>IF(C33="","",IF(J33="","",IF($F$14="","Enter Date of Final Plat Approval",IF($F$15="","Enter Date of Building Permit Application",IF($F$14&gt;$F$15,"Plat Must Be Approved Prior to Building Permit",IF($F$16="","Enter Service Area",IF(F33="","Enter # of Dev. Units",IF($R$22=7,L33*G33,IF($F$15&lt;DATE(2023,6,1),L33*G33,L33*J33)))))))))</f>
        <v/>
      </c>
      <c r="N33" s="514" t="str">
        <f t="shared" si="3"/>
        <v/>
      </c>
      <c r="O33" s="474"/>
    </row>
    <row r="34" spans="2:21" ht="32.1" customHeight="1" x14ac:dyDescent="0.3">
      <c r="B34" s="480"/>
      <c r="C34" s="638"/>
      <c r="D34" s="639"/>
      <c r="E34" s="602" t="str">
        <f>IF(C34="","",IF($F$14="","",IF($F$15="","",IF($F$14&gt;$F$15,"",IF($R$30=7, VLOOKUP(C34,LUVMET_10th_Edition_Res!$B$6:$M$14,3,FALSE),IF($F$15&lt;DATE(2023,6,1), VLOOKUP(C34,LUVMET_10th_Edition_Res!$B$6:$M$14,3,FALSE), VLOOKUP(C34,LUVMET_11th_Edition_Residential!$B$6:$F$15,5,FALSE)))))))</f>
        <v/>
      </c>
      <c r="F34" s="572"/>
      <c r="G34" s="507" t="str">
        <f>IF($F$14="","",IF($F$15="","",IF($F$14&gt;$F$15,"",IF(C34="","",IF($R$30=7,VLOOKUP(C34,LUVMET_10th_Edition_Res!$B$6:$M$14,12,FALSE),IF($F$15&lt;DATE(2023,6,1), VLOOKUP(C34,LUVMET_10th_Edition_Res!$B$6:$M$14,12,FALSE), VLOOKUP(C34,LUVMET_11th_Edition_Residential!$B$6:$P$15,15,FALSE)))))))</f>
        <v/>
      </c>
      <c r="H34" s="508" t="str">
        <f>IF($F$14="","",IF($F$15="","",IF($F$14&gt;$F$15,"",IF(C34="","",IF(F34="","Enter # of Dev. Units",IF(G34="","",F34*G34))))))</f>
        <v/>
      </c>
      <c r="I34" s="540"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10" t="str">
        <f t="shared" si="4"/>
        <v/>
      </c>
      <c r="K34" s="511" t="str">
        <f t="shared" si="5"/>
        <v/>
      </c>
      <c r="L34" s="544" t="str">
        <f>IF(C34="","",IF(C34="","",IF($F$14="","Enter Date of Final Plat Approval",IF($F$15="","Enter Date of Building Permit Application",IF($F$14&gt;$F$15,"Plat Must Be Approved Prior to Building Permit",IF(I34="Enter Service Area","",IF(F34="","Enter # of Dev. Units",IF(I34=0,0,VLOOKUP($R$30,$AC$8:$AD$18,2,FALSE)))))))))</f>
        <v/>
      </c>
      <c r="M34" s="513" t="str">
        <f>IF(C34="","",IF(J34="","",IF($F$14="","Enter Date of Final Plat Approval",IF($F$15="","Enter Date of Building Permit Application",IF($F$14&gt;$F$15,"Plat Must Be Approved Prior to Building Permit",IF($F$16="","Enter Service Area",IF(F34="","Enter # of Dev. Units",IF($R$22=7,L34*G34,IF($F$15&lt;DATE(2023,6,1),L34*G34,L34*J34)))))))))</f>
        <v/>
      </c>
      <c r="N34" s="514" t="str">
        <f t="shared" si="3"/>
        <v/>
      </c>
      <c r="O34" s="474"/>
    </row>
    <row r="35" spans="2:21" ht="32.1" customHeight="1" thickBot="1" x14ac:dyDescent="0.35">
      <c r="B35" s="480"/>
      <c r="C35" s="632"/>
      <c r="D35" s="633"/>
      <c r="E35" s="602" t="str">
        <f>IF(C35="","",IF($F$14="","",IF($F$15="","",IF($F$14&gt;$F$15,"",IF($R$30=7, VLOOKUP(C35,LUVMET_10th_Edition_Res!$B$6:$M$14,3,FALSE),IF($F$15&lt;DATE(2023,6,1), VLOOKUP(C35,LUVMET_10th_Edition_Res!$B$6:$M$14,3,FALSE), VLOOKUP(C35,LUVMET_11th_Edition_Residential!$B$6:$F$15,5,FALSE)))))))</f>
        <v/>
      </c>
      <c r="F35" s="573"/>
      <c r="G35" s="507" t="str">
        <f>IF($F$14="","",IF($F$15="","",IF($F$14&gt;$F$15,"",IF(C35="","",IF($R$30=7,VLOOKUP(C35,LUVMET_10th_Edition_Res!$B$6:$M$14,12,FALSE),IF($F$15&lt;DATE(2023,6,1), VLOOKUP(C35,LUVMET_10th_Edition_Res!$B$6:$M$14,12,FALSE), VLOOKUP(C35,LUVMET_11th_Edition_Residential!$B$6:$P$15,15,FALSE)))))))</f>
        <v/>
      </c>
      <c r="H35" s="508" t="str">
        <f>IF($F$14="","",IF($F$15="","",IF($F$14&gt;$F$15,"",IF(C35="","",IF(F35="","Enter # of Dev. Units",IF(G35="","",F35*G35))))))</f>
        <v/>
      </c>
      <c r="I35" s="540"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15" t="str">
        <f t="shared" si="4"/>
        <v/>
      </c>
      <c r="K35" s="516" t="str">
        <f t="shared" si="5"/>
        <v/>
      </c>
      <c r="L35" s="545" t="str">
        <f>IF(C35="","",IF(C35="","",IF($F$14="","Enter Date of Final Plat Approval",IF($F$15="","Enter Date of Building Permit Application",IF($F$14&gt;$F$15,"Plat Must Be Approved Prior to Building Permit",IF(I35="Enter Service Area","",IF(F35="","Enter # of Dev. Units",IF(I35=0,0,VLOOKUP($R$30,$AC$8:$AD$18,2,FALSE)))))))))</f>
        <v/>
      </c>
      <c r="M35" s="515" t="str">
        <f>IF(C35="","",IF(J35="","",IF($F$14="","Enter Date of Final Plat Approval",IF($F$15="","Enter Date of Building Permit Application",IF($F$14&gt;$F$15,"Plat Must Be Approved Prior to Building Permit",IF($F$16="","Enter Service Area",IF(F35="","Enter # of Dev. Units",IF($R$22=7,L35*G35,IF($F$15&lt;DATE(2023,6,1),L35*G35,L35*J35)))))))))</f>
        <v/>
      </c>
      <c r="N35" s="517" t="str">
        <f t="shared" si="3"/>
        <v/>
      </c>
      <c r="O35" s="474"/>
    </row>
    <row r="36" spans="2:21" ht="30" customHeight="1" thickTop="1" thickBot="1" x14ac:dyDescent="0.35">
      <c r="B36" s="480"/>
      <c r="C36" s="619" t="s">
        <v>421</v>
      </c>
      <c r="D36" s="619"/>
      <c r="E36" s="619"/>
      <c r="F36" s="619"/>
      <c r="G36" s="619"/>
      <c r="H36" s="518"/>
      <c r="I36" s="546" t="s">
        <v>273</v>
      </c>
      <c r="J36" s="547"/>
      <c r="K36" s="548">
        <f>SUM(K31:K35)</f>
        <v>0</v>
      </c>
      <c r="L36" s="549"/>
      <c r="M36" s="550"/>
      <c r="N36" s="548">
        <f>SUM(N31:N35)</f>
        <v>0</v>
      </c>
      <c r="O36" s="474"/>
    </row>
    <row r="37" spans="2:21" s="592" customFormat="1" ht="30" customHeight="1" thickTop="1" x14ac:dyDescent="0.3">
      <c r="B37" s="590"/>
      <c r="C37" s="588"/>
      <c r="D37" s="588"/>
      <c r="E37" s="525"/>
      <c r="F37" s="526"/>
      <c r="G37" s="527"/>
      <c r="H37" s="551"/>
      <c r="I37" s="551"/>
      <c r="J37" s="556" t="s">
        <v>318</v>
      </c>
      <c r="K37" s="596">
        <f>K36+K27</f>
        <v>0</v>
      </c>
      <c r="L37" s="529"/>
      <c r="M37" s="552"/>
      <c r="N37" s="553"/>
      <c r="O37" s="591"/>
    </row>
    <row r="38" spans="2:21" ht="17.399999999999999" x14ac:dyDescent="0.3">
      <c r="B38" s="480"/>
      <c r="C38" s="486"/>
      <c r="D38" s="486"/>
      <c r="E38" s="486"/>
      <c r="F38" s="486"/>
      <c r="G38" s="486"/>
      <c r="H38" s="486"/>
      <c r="I38" s="554"/>
      <c r="J38" s="554"/>
      <c r="K38" s="554"/>
      <c r="L38" s="555"/>
      <c r="M38" s="556" t="s">
        <v>319</v>
      </c>
      <c r="N38" s="557">
        <f>N36+N27</f>
        <v>0</v>
      </c>
      <c r="O38" s="474"/>
    </row>
    <row r="39" spans="2:21" ht="11.4" customHeight="1" x14ac:dyDescent="0.3">
      <c r="B39" s="480"/>
      <c r="C39" s="486"/>
      <c r="D39" s="486"/>
      <c r="E39" s="486"/>
      <c r="F39" s="486"/>
      <c r="G39" s="486"/>
      <c r="H39" s="486"/>
      <c r="I39" s="486"/>
      <c r="J39" s="486"/>
      <c r="K39" s="486"/>
      <c r="L39" s="486"/>
      <c r="M39" s="486"/>
      <c r="N39" s="486"/>
      <c r="O39" s="474"/>
    </row>
    <row r="40" spans="2:21" ht="11.4" customHeight="1" x14ac:dyDescent="0.3">
      <c r="B40" s="480"/>
      <c r="C40" s="486"/>
      <c r="D40" s="486"/>
      <c r="E40" s="486"/>
      <c r="F40" s="486"/>
      <c r="G40" s="486"/>
      <c r="H40" s="486"/>
      <c r="I40" s="486"/>
      <c r="J40" s="486"/>
      <c r="K40" s="486"/>
      <c r="L40" s="486"/>
      <c r="M40" s="486"/>
      <c r="N40" s="486"/>
      <c r="O40" s="474"/>
    </row>
    <row r="41" spans="2:21" ht="15" customHeight="1" x14ac:dyDescent="0.3">
      <c r="B41" s="484"/>
      <c r="C41" s="485"/>
      <c r="D41" s="589"/>
      <c r="E41" s="620" t="s">
        <v>489</v>
      </c>
      <c r="F41" s="621"/>
      <c r="G41" s="621"/>
      <c r="H41" s="621"/>
      <c r="I41" s="621"/>
      <c r="J41" s="622"/>
      <c r="K41" s="486"/>
      <c r="L41" s="486"/>
      <c r="M41" s="551" t="s">
        <v>329</v>
      </c>
      <c r="N41" s="575"/>
      <c r="O41" s="474"/>
      <c r="R41" s="316"/>
      <c r="S41" s="316"/>
      <c r="T41" s="316"/>
      <c r="U41" s="316"/>
    </row>
    <row r="42" spans="2:21" ht="15" customHeight="1" x14ac:dyDescent="0.3">
      <c r="B42" s="558"/>
      <c r="C42" s="485"/>
      <c r="D42" s="589"/>
      <c r="E42" s="623"/>
      <c r="F42" s="624"/>
      <c r="G42" s="624"/>
      <c r="H42" s="624"/>
      <c r="I42" s="624"/>
      <c r="J42" s="625"/>
      <c r="K42" s="486"/>
      <c r="L42" s="486"/>
      <c r="M42" s="551" t="s">
        <v>328</v>
      </c>
      <c r="N42" s="576"/>
      <c r="O42" s="474"/>
      <c r="R42" s="328"/>
      <c r="S42" s="316"/>
      <c r="T42" s="316"/>
      <c r="U42" s="316"/>
    </row>
    <row r="43" spans="2:21" ht="15.6" x14ac:dyDescent="0.3">
      <c r="B43" s="480"/>
      <c r="C43" s="486"/>
      <c r="D43" s="589"/>
      <c r="E43" s="623"/>
      <c r="F43" s="624"/>
      <c r="G43" s="624"/>
      <c r="H43" s="624"/>
      <c r="I43" s="624"/>
      <c r="J43" s="625"/>
      <c r="K43" s="486"/>
      <c r="L43" s="486"/>
      <c r="M43" s="551" t="s">
        <v>321</v>
      </c>
      <c r="N43" s="576"/>
      <c r="O43" s="474"/>
      <c r="R43" s="328"/>
      <c r="S43" s="328"/>
      <c r="T43" s="329"/>
      <c r="U43" s="328"/>
    </row>
    <row r="44" spans="2:21" ht="15.6" x14ac:dyDescent="0.3">
      <c r="B44" s="480"/>
      <c r="C44" s="486"/>
      <c r="D44" s="589"/>
      <c r="E44" s="626"/>
      <c r="F44" s="627"/>
      <c r="G44" s="627"/>
      <c r="H44" s="627"/>
      <c r="I44" s="627"/>
      <c r="J44" s="628"/>
      <c r="K44" s="486"/>
      <c r="L44" s="486"/>
      <c r="M44" s="551" t="s">
        <v>330</v>
      </c>
      <c r="N44" s="576"/>
      <c r="O44" s="474"/>
      <c r="R44" s="328"/>
      <c r="S44" s="328"/>
      <c r="T44" s="329"/>
      <c r="U44" s="328"/>
    </row>
    <row r="45" spans="2:21" ht="15.6" x14ac:dyDescent="0.3">
      <c r="B45" s="480"/>
      <c r="C45" s="486"/>
      <c r="D45" s="589"/>
      <c r="E45" s="589"/>
      <c r="F45" s="589"/>
      <c r="G45" s="589"/>
      <c r="H45" s="589"/>
      <c r="I45" s="589"/>
      <c r="J45" s="486"/>
      <c r="K45" s="486"/>
      <c r="L45" s="486"/>
      <c r="M45" s="487" t="s">
        <v>327</v>
      </c>
      <c r="N45" s="559">
        <f>IF(SUM(N41:N44)=0, 0,IF(SUM(N41:N44)&gt;1,1,SUM(N41:N44)))</f>
        <v>0</v>
      </c>
      <c r="O45" s="474"/>
      <c r="R45" s="321"/>
      <c r="S45" s="328"/>
      <c r="T45" s="329"/>
      <c r="U45" s="321"/>
    </row>
    <row r="46" spans="2:21" ht="5.0999999999999996" customHeight="1" x14ac:dyDescent="0.3">
      <c r="B46" s="480"/>
      <c r="C46" s="486"/>
      <c r="D46" s="560"/>
      <c r="E46" s="560"/>
      <c r="F46" s="560"/>
      <c r="G46" s="560"/>
      <c r="H46" s="560"/>
      <c r="I46" s="560"/>
      <c r="J46" s="486"/>
      <c r="K46" s="486"/>
      <c r="L46" s="486"/>
      <c r="M46" s="487"/>
      <c r="N46" s="559"/>
      <c r="O46" s="474"/>
      <c r="R46" s="321"/>
      <c r="S46" s="328"/>
      <c r="T46" s="329"/>
      <c r="U46" s="321"/>
    </row>
    <row r="47" spans="2:21" ht="17.399999999999999" x14ac:dyDescent="0.3">
      <c r="B47" s="480"/>
      <c r="C47" s="486"/>
      <c r="D47" s="486"/>
      <c r="E47" s="486"/>
      <c r="F47" s="486"/>
      <c r="G47" s="486"/>
      <c r="H47" s="486"/>
      <c r="I47" s="486"/>
      <c r="J47" s="486"/>
      <c r="K47" s="486"/>
      <c r="L47" s="486"/>
      <c r="M47" s="556" t="s">
        <v>333</v>
      </c>
      <c r="N47" s="561">
        <f>N38*N45</f>
        <v>0</v>
      </c>
      <c r="O47" s="474"/>
      <c r="R47" s="321"/>
      <c r="S47" s="328"/>
      <c r="T47" s="329"/>
      <c r="U47" s="321"/>
    </row>
    <row r="48" spans="2:21" ht="5.0999999999999996" customHeight="1" x14ac:dyDescent="0.3">
      <c r="B48" s="480"/>
      <c r="C48" s="486"/>
      <c r="D48" s="486"/>
      <c r="E48" s="486"/>
      <c r="F48" s="486"/>
      <c r="G48" s="486"/>
      <c r="H48" s="486"/>
      <c r="I48" s="486"/>
      <c r="J48" s="486"/>
      <c r="K48" s="486"/>
      <c r="L48" s="486"/>
      <c r="M48" s="556"/>
      <c r="N48" s="561"/>
      <c r="O48" s="474"/>
      <c r="R48" s="321"/>
      <c r="S48" s="328"/>
      <c r="T48" s="329"/>
      <c r="U48" s="321"/>
    </row>
    <row r="49" spans="2:21" s="592" customFormat="1" ht="15.6" customHeight="1" x14ac:dyDescent="0.25">
      <c r="B49" s="590"/>
      <c r="C49" s="486"/>
      <c r="D49" s="562" t="s">
        <v>331</v>
      </c>
      <c r="E49" s="574"/>
      <c r="F49" s="486"/>
      <c r="G49" s="486"/>
      <c r="H49" s="486"/>
      <c r="I49" s="486"/>
      <c r="J49" s="486"/>
      <c r="K49" s="486"/>
      <c r="L49" s="486"/>
      <c r="M49" s="564" t="s">
        <v>334</v>
      </c>
      <c r="N49" s="582"/>
      <c r="O49" s="591"/>
      <c r="R49" s="593"/>
      <c r="S49" s="594"/>
      <c r="T49" s="595"/>
      <c r="U49" s="593"/>
    </row>
    <row r="50" spans="2:21" ht="5.0999999999999996" customHeight="1" x14ac:dyDescent="0.3">
      <c r="B50" s="480"/>
      <c r="C50" s="486"/>
      <c r="D50" s="562"/>
      <c r="E50" s="563"/>
      <c r="F50" s="486"/>
      <c r="G50" s="486"/>
      <c r="H50" s="486"/>
      <c r="I50" s="486"/>
      <c r="J50" s="486"/>
      <c r="K50" s="486"/>
      <c r="L50" s="486"/>
      <c r="M50" s="564"/>
      <c r="N50" s="565"/>
      <c r="O50" s="474"/>
      <c r="R50" s="321"/>
      <c r="S50" s="328"/>
      <c r="T50" s="329"/>
      <c r="U50" s="321"/>
    </row>
    <row r="51" spans="2:21" ht="23.4" thickBot="1" x14ac:dyDescent="0.45">
      <c r="B51" s="566"/>
      <c r="C51" s="567"/>
      <c r="D51" s="567"/>
      <c r="E51" s="567"/>
      <c r="F51" s="568"/>
      <c r="G51" s="568"/>
      <c r="H51" s="568"/>
      <c r="I51" s="568"/>
      <c r="J51" s="568"/>
      <c r="K51" s="568"/>
      <c r="L51" s="568"/>
      <c r="M51" s="569" t="s">
        <v>335</v>
      </c>
      <c r="N51" s="570">
        <f>IF(N38-N47-N49&gt;0,(N38-N47-N49),0)</f>
        <v>0</v>
      </c>
      <c r="O51" s="477"/>
      <c r="R51" s="321"/>
      <c r="S51" s="328"/>
      <c r="T51" s="329"/>
      <c r="U51" s="321"/>
    </row>
    <row r="52" spans="2:21" ht="15" thickTop="1" x14ac:dyDescent="0.3"/>
  </sheetData>
  <sheetProtection algorithmName="SHA-512" hashValue="irLHZp0YrUSpum6/8BQXnUZCwQxVeQxNf4W+7ZQo53SWeV8aWXikkARWmw059ZVhjDiT5TAx6OTtrh8oL4Jzrg==" saltValue="UwsOTIct7MiibXQ+8C04cQ==" spinCount="100000" sheet="1" objects="1" scenarios="1"/>
  <mergeCells count="31">
    <mergeCell ref="G14:I14"/>
    <mergeCell ref="G15:I15"/>
    <mergeCell ref="C24:D24"/>
    <mergeCell ref="C23:D23"/>
    <mergeCell ref="I20:K20"/>
    <mergeCell ref="C20:D20"/>
    <mergeCell ref="C21:D21"/>
    <mergeCell ref="C22:D22"/>
    <mergeCell ref="C19:N19"/>
    <mergeCell ref="B6:N6"/>
    <mergeCell ref="E12:G12"/>
    <mergeCell ref="E9:N9"/>
    <mergeCell ref="E10:N10"/>
    <mergeCell ref="E11:N11"/>
    <mergeCell ref="L29:N29"/>
    <mergeCell ref="D17:D18"/>
    <mergeCell ref="E17:N18"/>
    <mergeCell ref="C29:D29"/>
    <mergeCell ref="C25:D25"/>
    <mergeCell ref="L20:N20"/>
    <mergeCell ref="C27:G27"/>
    <mergeCell ref="C36:G36"/>
    <mergeCell ref="E41:J44"/>
    <mergeCell ref="C26:D26"/>
    <mergeCell ref="I29:K29"/>
    <mergeCell ref="C35:D35"/>
    <mergeCell ref="C30:D30"/>
    <mergeCell ref="C31:D31"/>
    <mergeCell ref="C32:D32"/>
    <mergeCell ref="C33:D33"/>
    <mergeCell ref="C34:D34"/>
  </mergeCells>
  <conditionalFormatting sqref="D12 D13:E13">
    <cfRule type="cellIs" dxfId="28" priority="176" stopIfTrue="1" operator="equal">
      <formula>"Insert Case Number"</formula>
    </cfRule>
  </conditionalFormatting>
  <conditionalFormatting sqref="D9:E9">
    <cfRule type="cellIs" dxfId="27" priority="177" stopIfTrue="1" operator="equal">
      <formula>"Insert Development Name"</formula>
    </cfRule>
  </conditionalFormatting>
  <conditionalFormatting sqref="D10:E10">
    <cfRule type="cellIs" dxfId="26" priority="178" stopIfTrue="1" operator="equal">
      <formula>"Insert Applicant Name"</formula>
    </cfRule>
  </conditionalFormatting>
  <conditionalFormatting sqref="D11:E11">
    <cfRule type="cellIs" dxfId="25" priority="179" stopIfTrue="1" operator="equal">
      <formula>"Insert Legal Description"</formula>
    </cfRule>
  </conditionalFormatting>
  <conditionalFormatting sqref="G13">
    <cfRule type="cellIs" dxfId="24" priority="175" stopIfTrue="1" operator="equal">
      <formula>"Insert Date"</formula>
    </cfRule>
  </conditionalFormatting>
  <conditionalFormatting sqref="H22:H26">
    <cfRule type="cellIs" dxfId="23" priority="30" operator="equal">
      <formula>"Plat Must Be Approved Prior To Build Permit"</formula>
    </cfRule>
  </conditionalFormatting>
  <conditionalFormatting sqref="H31:H35">
    <cfRule type="cellIs" dxfId="22" priority="5" operator="equal">
      <formula>"Plat Must Be Approved Prior To Build Permit"</formula>
    </cfRule>
  </conditionalFormatting>
  <conditionalFormatting sqref="H22:N26">
    <cfRule type="cellIs" dxfId="21" priority="28" operator="equal">
      <formula>"Enter # of Dev. Units"</formula>
    </cfRule>
    <cfRule type="cellIs" dxfId="20" priority="29" operator="equal">
      <formula>"Enter Service Area"</formula>
    </cfRule>
    <cfRule type="cellIs" dxfId="19" priority="31" operator="equal">
      <formula>"Enter Date of Building Permit Application"</formula>
    </cfRule>
    <cfRule type="cellIs" dxfId="18" priority="32" operator="equal">
      <formula>"Enter Date of Final Plat Approval"</formula>
    </cfRule>
  </conditionalFormatting>
  <conditionalFormatting sqref="H31:N35">
    <cfRule type="cellIs" dxfId="17" priority="3" operator="equal">
      <formula>"Enter # of Dev. Units"</formula>
    </cfRule>
    <cfRule type="cellIs" dxfId="16" priority="4" operator="equal">
      <formula>"Enter Service Area"</formula>
    </cfRule>
    <cfRule type="cellIs" dxfId="15" priority="6" operator="equal">
      <formula>"Enter Date of Building Permit Application"</formula>
    </cfRule>
    <cfRule type="cellIs" dxfId="14" priority="7" operator="equal">
      <formula>"Enter Date of Final Plat Approval"</formula>
    </cfRule>
  </conditionalFormatting>
  <conditionalFormatting sqref="I31:L31 N31 I32:N35">
    <cfRule type="cellIs" dxfId="13" priority="115" operator="equal">
      <formula>"Plat Must Be Approved Prior To Build Permit"</formula>
    </cfRule>
  </conditionalFormatting>
  <conditionalFormatting sqref="I31:L31 N31">
    <cfRule type="cellIs" dxfId="12" priority="113" operator="equal">
      <formula>"Enter # of Dev. Units"</formula>
    </cfRule>
    <cfRule type="cellIs" dxfId="11" priority="114" operator="equal">
      <formula>"Enter Service Area"</formula>
    </cfRule>
    <cfRule type="cellIs" dxfId="10" priority="116" operator="equal">
      <formula>"Enter Date of Building Permit Application"</formula>
    </cfRule>
    <cfRule type="cellIs" dxfId="9" priority="117" operator="equal">
      <formula>"Enter Date of Final Plat Approval"</formula>
    </cfRule>
  </conditionalFormatting>
  <conditionalFormatting sqref="I22:N26">
    <cfRule type="cellIs" dxfId="8" priority="120" operator="equal">
      <formula>"Plat Must Be Approved Prior to Building Permit"</formula>
    </cfRule>
  </conditionalFormatting>
  <conditionalFormatting sqref="I31:N35">
    <cfRule type="cellIs" dxfId="7" priority="60" operator="equal">
      <formula>"Plat Must Be Approved Prior to Building Permit"</formula>
    </cfRule>
  </conditionalFormatting>
  <conditionalFormatting sqref="L22:L26">
    <cfRule type="cellIs" dxfId="6" priority="2" operator="equal">
      <formula>1</formula>
    </cfRule>
    <cfRule type="cellIs" dxfId="5" priority="187" operator="equal">
      <formula>0.4</formula>
    </cfRule>
  </conditionalFormatting>
  <conditionalFormatting sqref="L31:L35">
    <cfRule type="cellIs" dxfId="4" priority="1" operator="equal">
      <formula>1</formula>
    </cfRule>
    <cfRule type="cellIs" dxfId="3" priority="180" operator="equal">
      <formula>0.65</formula>
    </cfRule>
    <cfRule type="cellIs" dxfId="2" priority="181" operator="equal">
      <formula>0.6</formula>
    </cfRule>
    <cfRule type="cellIs" dxfId="1" priority="182" operator="equal">
      <formula>0.55</formula>
    </cfRule>
    <cfRule type="cellIs" dxfId="0" priority="183" operator="equal">
      <formula>0.5</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3"/>
  <cols>
    <col min="1" max="2" width="0.44140625" style="332" customWidth="1"/>
    <col min="3" max="3" width="2.5546875" style="345" customWidth="1"/>
    <col min="4" max="4" width="3.5546875" style="349" customWidth="1"/>
    <col min="5" max="5" width="27.44140625" style="333" customWidth="1"/>
    <col min="6" max="6" width="116.109375" style="347" customWidth="1"/>
    <col min="7" max="7" width="70" style="347" customWidth="1"/>
    <col min="8" max="9" width="11.5546875" style="333" hidden="1" customWidth="1"/>
    <col min="10" max="11" width="11.5546875" style="334" hidden="1" customWidth="1"/>
    <col min="12" max="12" width="11.5546875" style="335" hidden="1" customWidth="1"/>
    <col min="13" max="14" width="11.5546875" style="334" hidden="1" customWidth="1"/>
    <col min="15" max="15" width="58.88671875" style="332" hidden="1" customWidth="1"/>
    <col min="16" max="256" width="0" style="332" hidden="1"/>
    <col min="257" max="258" width="0.44140625" style="332" customWidth="1"/>
    <col min="259" max="259" width="2.5546875" style="332" customWidth="1"/>
    <col min="260" max="260" width="3.5546875" style="332" customWidth="1"/>
    <col min="261" max="261" width="24" style="332" customWidth="1"/>
    <col min="262" max="262" width="116.109375" style="332" customWidth="1"/>
    <col min="263" max="263" width="70" style="332" customWidth="1"/>
    <col min="264" max="512" width="0" style="332" hidden="1"/>
    <col min="513" max="514" width="0.44140625" style="332" customWidth="1"/>
    <col min="515" max="515" width="2.5546875" style="332" customWidth="1"/>
    <col min="516" max="516" width="3.5546875" style="332" customWidth="1"/>
    <col min="517" max="517" width="24" style="332" customWidth="1"/>
    <col min="518" max="518" width="116.109375" style="332" customWidth="1"/>
    <col min="519" max="519" width="70" style="332" customWidth="1"/>
    <col min="520" max="768" width="0" style="332" hidden="1"/>
    <col min="769" max="770" width="0.44140625" style="332" customWidth="1"/>
    <col min="771" max="771" width="2.5546875" style="332" customWidth="1"/>
    <col min="772" max="772" width="3.5546875" style="332" customWidth="1"/>
    <col min="773" max="773" width="24" style="332" customWidth="1"/>
    <col min="774" max="774" width="116.109375" style="332" customWidth="1"/>
    <col min="775" max="775" width="70" style="332" customWidth="1"/>
    <col min="776" max="1024" width="0" style="332" hidden="1"/>
    <col min="1025" max="1026" width="0.44140625" style="332" customWidth="1"/>
    <col min="1027" max="1027" width="2.5546875" style="332" customWidth="1"/>
    <col min="1028" max="1028" width="3.5546875" style="332" customWidth="1"/>
    <col min="1029" max="1029" width="24" style="332" customWidth="1"/>
    <col min="1030" max="1030" width="116.109375" style="332" customWidth="1"/>
    <col min="1031" max="1031" width="70" style="332" customWidth="1"/>
    <col min="1032" max="1280" width="0" style="332" hidden="1"/>
    <col min="1281" max="1282" width="0.44140625" style="332" customWidth="1"/>
    <col min="1283" max="1283" width="2.5546875" style="332" customWidth="1"/>
    <col min="1284" max="1284" width="3.5546875" style="332" customWidth="1"/>
    <col min="1285" max="1285" width="24" style="332" customWidth="1"/>
    <col min="1286" max="1286" width="116.109375" style="332" customWidth="1"/>
    <col min="1287" max="1287" width="70" style="332" customWidth="1"/>
    <col min="1288" max="1536" width="0" style="332" hidden="1"/>
    <col min="1537" max="1538" width="0.44140625" style="332" customWidth="1"/>
    <col min="1539" max="1539" width="2.5546875" style="332" customWidth="1"/>
    <col min="1540" max="1540" width="3.5546875" style="332" customWidth="1"/>
    <col min="1541" max="1541" width="24" style="332" customWidth="1"/>
    <col min="1542" max="1542" width="116.109375" style="332" customWidth="1"/>
    <col min="1543" max="1543" width="70" style="332" customWidth="1"/>
    <col min="1544" max="1792" width="0" style="332" hidden="1"/>
    <col min="1793" max="1794" width="0.44140625" style="332" customWidth="1"/>
    <col min="1795" max="1795" width="2.5546875" style="332" customWidth="1"/>
    <col min="1796" max="1796" width="3.5546875" style="332" customWidth="1"/>
    <col min="1797" max="1797" width="24" style="332" customWidth="1"/>
    <col min="1798" max="1798" width="116.109375" style="332" customWidth="1"/>
    <col min="1799" max="1799" width="70" style="332" customWidth="1"/>
    <col min="1800" max="2048" width="0" style="332" hidden="1"/>
    <col min="2049" max="2050" width="0.44140625" style="332" customWidth="1"/>
    <col min="2051" max="2051" width="2.5546875" style="332" customWidth="1"/>
    <col min="2052" max="2052" width="3.5546875" style="332" customWidth="1"/>
    <col min="2053" max="2053" width="24" style="332" customWidth="1"/>
    <col min="2054" max="2054" width="116.109375" style="332" customWidth="1"/>
    <col min="2055" max="2055" width="70" style="332" customWidth="1"/>
    <col min="2056" max="2304" width="0" style="332" hidden="1"/>
    <col min="2305" max="2306" width="0.44140625" style="332" customWidth="1"/>
    <col min="2307" max="2307" width="2.5546875" style="332" customWidth="1"/>
    <col min="2308" max="2308" width="3.5546875" style="332" customWidth="1"/>
    <col min="2309" max="2309" width="24" style="332" customWidth="1"/>
    <col min="2310" max="2310" width="116.109375" style="332" customWidth="1"/>
    <col min="2311" max="2311" width="70" style="332" customWidth="1"/>
    <col min="2312" max="2560" width="0" style="332" hidden="1"/>
    <col min="2561" max="2562" width="0.44140625" style="332" customWidth="1"/>
    <col min="2563" max="2563" width="2.5546875" style="332" customWidth="1"/>
    <col min="2564" max="2564" width="3.5546875" style="332" customWidth="1"/>
    <col min="2565" max="2565" width="24" style="332" customWidth="1"/>
    <col min="2566" max="2566" width="116.109375" style="332" customWidth="1"/>
    <col min="2567" max="2567" width="70" style="332" customWidth="1"/>
    <col min="2568" max="2816" width="0" style="332" hidden="1"/>
    <col min="2817" max="2818" width="0.44140625" style="332" customWidth="1"/>
    <col min="2819" max="2819" width="2.5546875" style="332" customWidth="1"/>
    <col min="2820" max="2820" width="3.5546875" style="332" customWidth="1"/>
    <col min="2821" max="2821" width="24" style="332" customWidth="1"/>
    <col min="2822" max="2822" width="116.109375" style="332" customWidth="1"/>
    <col min="2823" max="2823" width="70" style="332" customWidth="1"/>
    <col min="2824" max="3072" width="0" style="332" hidden="1"/>
    <col min="3073" max="3074" width="0.44140625" style="332" customWidth="1"/>
    <col min="3075" max="3075" width="2.5546875" style="332" customWidth="1"/>
    <col min="3076" max="3076" width="3.5546875" style="332" customWidth="1"/>
    <col min="3077" max="3077" width="24" style="332" customWidth="1"/>
    <col min="3078" max="3078" width="116.109375" style="332" customWidth="1"/>
    <col min="3079" max="3079" width="70" style="332" customWidth="1"/>
    <col min="3080" max="3328" width="0" style="332" hidden="1"/>
    <col min="3329" max="3330" width="0.44140625" style="332" customWidth="1"/>
    <col min="3331" max="3331" width="2.5546875" style="332" customWidth="1"/>
    <col min="3332" max="3332" width="3.5546875" style="332" customWidth="1"/>
    <col min="3333" max="3333" width="24" style="332" customWidth="1"/>
    <col min="3334" max="3334" width="116.109375" style="332" customWidth="1"/>
    <col min="3335" max="3335" width="70" style="332" customWidth="1"/>
    <col min="3336" max="3584" width="0" style="332" hidden="1"/>
    <col min="3585" max="3586" width="0.44140625" style="332" customWidth="1"/>
    <col min="3587" max="3587" width="2.5546875" style="332" customWidth="1"/>
    <col min="3588" max="3588" width="3.5546875" style="332" customWidth="1"/>
    <col min="3589" max="3589" width="24" style="332" customWidth="1"/>
    <col min="3590" max="3590" width="116.109375" style="332" customWidth="1"/>
    <col min="3591" max="3591" width="70" style="332" customWidth="1"/>
    <col min="3592" max="3840" width="0" style="332" hidden="1"/>
    <col min="3841" max="3842" width="0.44140625" style="332" customWidth="1"/>
    <col min="3843" max="3843" width="2.5546875" style="332" customWidth="1"/>
    <col min="3844" max="3844" width="3.5546875" style="332" customWidth="1"/>
    <col min="3845" max="3845" width="24" style="332" customWidth="1"/>
    <col min="3846" max="3846" width="116.109375" style="332" customWidth="1"/>
    <col min="3847" max="3847" width="70" style="332" customWidth="1"/>
    <col min="3848" max="4096" width="0" style="332" hidden="1"/>
    <col min="4097" max="4098" width="0.44140625" style="332" customWidth="1"/>
    <col min="4099" max="4099" width="2.5546875" style="332" customWidth="1"/>
    <col min="4100" max="4100" width="3.5546875" style="332" customWidth="1"/>
    <col min="4101" max="4101" width="24" style="332" customWidth="1"/>
    <col min="4102" max="4102" width="116.109375" style="332" customWidth="1"/>
    <col min="4103" max="4103" width="70" style="332" customWidth="1"/>
    <col min="4104" max="4352" width="0" style="332" hidden="1"/>
    <col min="4353" max="4354" width="0.44140625" style="332" customWidth="1"/>
    <col min="4355" max="4355" width="2.5546875" style="332" customWidth="1"/>
    <col min="4356" max="4356" width="3.5546875" style="332" customWidth="1"/>
    <col min="4357" max="4357" width="24" style="332" customWidth="1"/>
    <col min="4358" max="4358" width="116.109375" style="332" customWidth="1"/>
    <col min="4359" max="4359" width="70" style="332" customWidth="1"/>
    <col min="4360" max="4608" width="0" style="332" hidden="1"/>
    <col min="4609" max="4610" width="0.44140625" style="332" customWidth="1"/>
    <col min="4611" max="4611" width="2.5546875" style="332" customWidth="1"/>
    <col min="4612" max="4612" width="3.5546875" style="332" customWidth="1"/>
    <col min="4613" max="4613" width="24" style="332" customWidth="1"/>
    <col min="4614" max="4614" width="116.109375" style="332" customWidth="1"/>
    <col min="4615" max="4615" width="70" style="332" customWidth="1"/>
    <col min="4616" max="4864" width="0" style="332" hidden="1"/>
    <col min="4865" max="4866" width="0.44140625" style="332" customWidth="1"/>
    <col min="4867" max="4867" width="2.5546875" style="332" customWidth="1"/>
    <col min="4868" max="4868" width="3.5546875" style="332" customWidth="1"/>
    <col min="4869" max="4869" width="24" style="332" customWidth="1"/>
    <col min="4870" max="4870" width="116.109375" style="332" customWidth="1"/>
    <col min="4871" max="4871" width="70" style="332" customWidth="1"/>
    <col min="4872" max="5120" width="0" style="332" hidden="1"/>
    <col min="5121" max="5122" width="0.44140625" style="332" customWidth="1"/>
    <col min="5123" max="5123" width="2.5546875" style="332" customWidth="1"/>
    <col min="5124" max="5124" width="3.5546875" style="332" customWidth="1"/>
    <col min="5125" max="5125" width="24" style="332" customWidth="1"/>
    <col min="5126" max="5126" width="116.109375" style="332" customWidth="1"/>
    <col min="5127" max="5127" width="70" style="332" customWidth="1"/>
    <col min="5128" max="5376" width="0" style="332" hidden="1"/>
    <col min="5377" max="5378" width="0.44140625" style="332" customWidth="1"/>
    <col min="5379" max="5379" width="2.5546875" style="332" customWidth="1"/>
    <col min="5380" max="5380" width="3.5546875" style="332" customWidth="1"/>
    <col min="5381" max="5381" width="24" style="332" customWidth="1"/>
    <col min="5382" max="5382" width="116.109375" style="332" customWidth="1"/>
    <col min="5383" max="5383" width="70" style="332" customWidth="1"/>
    <col min="5384" max="5632" width="0" style="332" hidden="1"/>
    <col min="5633" max="5634" width="0.44140625" style="332" customWidth="1"/>
    <col min="5635" max="5635" width="2.5546875" style="332" customWidth="1"/>
    <col min="5636" max="5636" width="3.5546875" style="332" customWidth="1"/>
    <col min="5637" max="5637" width="24" style="332" customWidth="1"/>
    <col min="5638" max="5638" width="116.109375" style="332" customWidth="1"/>
    <col min="5639" max="5639" width="70" style="332" customWidth="1"/>
    <col min="5640" max="5888" width="0" style="332" hidden="1"/>
    <col min="5889" max="5890" width="0.44140625" style="332" customWidth="1"/>
    <col min="5891" max="5891" width="2.5546875" style="332" customWidth="1"/>
    <col min="5892" max="5892" width="3.5546875" style="332" customWidth="1"/>
    <col min="5893" max="5893" width="24" style="332" customWidth="1"/>
    <col min="5894" max="5894" width="116.109375" style="332" customWidth="1"/>
    <col min="5895" max="5895" width="70" style="332" customWidth="1"/>
    <col min="5896" max="6144" width="0" style="332" hidden="1"/>
    <col min="6145" max="6146" width="0.44140625" style="332" customWidth="1"/>
    <col min="6147" max="6147" width="2.5546875" style="332" customWidth="1"/>
    <col min="6148" max="6148" width="3.5546875" style="332" customWidth="1"/>
    <col min="6149" max="6149" width="24" style="332" customWidth="1"/>
    <col min="6150" max="6150" width="116.109375" style="332" customWidth="1"/>
    <col min="6151" max="6151" width="70" style="332" customWidth="1"/>
    <col min="6152" max="6400" width="0" style="332" hidden="1"/>
    <col min="6401" max="6402" width="0.44140625" style="332" customWidth="1"/>
    <col min="6403" max="6403" width="2.5546875" style="332" customWidth="1"/>
    <col min="6404" max="6404" width="3.5546875" style="332" customWidth="1"/>
    <col min="6405" max="6405" width="24" style="332" customWidth="1"/>
    <col min="6406" max="6406" width="116.109375" style="332" customWidth="1"/>
    <col min="6407" max="6407" width="70" style="332" customWidth="1"/>
    <col min="6408" max="6656" width="0" style="332" hidden="1"/>
    <col min="6657" max="6658" width="0.44140625" style="332" customWidth="1"/>
    <col min="6659" max="6659" width="2.5546875" style="332" customWidth="1"/>
    <col min="6660" max="6660" width="3.5546875" style="332" customWidth="1"/>
    <col min="6661" max="6661" width="24" style="332" customWidth="1"/>
    <col min="6662" max="6662" width="116.109375" style="332" customWidth="1"/>
    <col min="6663" max="6663" width="70" style="332" customWidth="1"/>
    <col min="6664" max="6912" width="0" style="332" hidden="1"/>
    <col min="6913" max="6914" width="0.44140625" style="332" customWidth="1"/>
    <col min="6915" max="6915" width="2.5546875" style="332" customWidth="1"/>
    <col min="6916" max="6916" width="3.5546875" style="332" customWidth="1"/>
    <col min="6917" max="6917" width="24" style="332" customWidth="1"/>
    <col min="6918" max="6918" width="116.109375" style="332" customWidth="1"/>
    <col min="6919" max="6919" width="70" style="332" customWidth="1"/>
    <col min="6920" max="7168" width="0" style="332" hidden="1"/>
    <col min="7169" max="7170" width="0.44140625" style="332" customWidth="1"/>
    <col min="7171" max="7171" width="2.5546875" style="332" customWidth="1"/>
    <col min="7172" max="7172" width="3.5546875" style="332" customWidth="1"/>
    <col min="7173" max="7173" width="24" style="332" customWidth="1"/>
    <col min="7174" max="7174" width="116.109375" style="332" customWidth="1"/>
    <col min="7175" max="7175" width="70" style="332" customWidth="1"/>
    <col min="7176" max="7424" width="0" style="332" hidden="1"/>
    <col min="7425" max="7426" width="0.44140625" style="332" customWidth="1"/>
    <col min="7427" max="7427" width="2.5546875" style="332" customWidth="1"/>
    <col min="7428" max="7428" width="3.5546875" style="332" customWidth="1"/>
    <col min="7429" max="7429" width="24" style="332" customWidth="1"/>
    <col min="7430" max="7430" width="116.109375" style="332" customWidth="1"/>
    <col min="7431" max="7431" width="70" style="332" customWidth="1"/>
    <col min="7432" max="7680" width="0" style="332" hidden="1"/>
    <col min="7681" max="7682" width="0.44140625" style="332" customWidth="1"/>
    <col min="7683" max="7683" width="2.5546875" style="332" customWidth="1"/>
    <col min="7684" max="7684" width="3.5546875" style="332" customWidth="1"/>
    <col min="7685" max="7685" width="24" style="332" customWidth="1"/>
    <col min="7686" max="7686" width="116.109375" style="332" customWidth="1"/>
    <col min="7687" max="7687" width="70" style="332" customWidth="1"/>
    <col min="7688" max="7936" width="0" style="332" hidden="1"/>
    <col min="7937" max="7938" width="0.44140625" style="332" customWidth="1"/>
    <col min="7939" max="7939" width="2.5546875" style="332" customWidth="1"/>
    <col min="7940" max="7940" width="3.5546875" style="332" customWidth="1"/>
    <col min="7941" max="7941" width="24" style="332" customWidth="1"/>
    <col min="7942" max="7942" width="116.109375" style="332" customWidth="1"/>
    <col min="7943" max="7943" width="70" style="332" customWidth="1"/>
    <col min="7944" max="8192" width="0" style="332" hidden="1"/>
    <col min="8193" max="8194" width="0.44140625" style="332" customWidth="1"/>
    <col min="8195" max="8195" width="2.5546875" style="332" customWidth="1"/>
    <col min="8196" max="8196" width="3.5546875" style="332" customWidth="1"/>
    <col min="8197" max="8197" width="24" style="332" customWidth="1"/>
    <col min="8198" max="8198" width="116.109375" style="332" customWidth="1"/>
    <col min="8199" max="8199" width="70" style="332" customWidth="1"/>
    <col min="8200" max="8448" width="0" style="332" hidden="1"/>
    <col min="8449" max="8450" width="0.44140625" style="332" customWidth="1"/>
    <col min="8451" max="8451" width="2.5546875" style="332" customWidth="1"/>
    <col min="8452" max="8452" width="3.5546875" style="332" customWidth="1"/>
    <col min="8453" max="8453" width="24" style="332" customWidth="1"/>
    <col min="8454" max="8454" width="116.109375" style="332" customWidth="1"/>
    <col min="8455" max="8455" width="70" style="332" customWidth="1"/>
    <col min="8456" max="8704" width="0" style="332" hidden="1"/>
    <col min="8705" max="8706" width="0.44140625" style="332" customWidth="1"/>
    <col min="8707" max="8707" width="2.5546875" style="332" customWidth="1"/>
    <col min="8708" max="8708" width="3.5546875" style="332" customWidth="1"/>
    <col min="8709" max="8709" width="24" style="332" customWidth="1"/>
    <col min="8710" max="8710" width="116.109375" style="332" customWidth="1"/>
    <col min="8711" max="8711" width="70" style="332" customWidth="1"/>
    <col min="8712" max="8960" width="0" style="332" hidden="1"/>
    <col min="8961" max="8962" width="0.44140625" style="332" customWidth="1"/>
    <col min="8963" max="8963" width="2.5546875" style="332" customWidth="1"/>
    <col min="8964" max="8964" width="3.5546875" style="332" customWidth="1"/>
    <col min="8965" max="8965" width="24" style="332" customWidth="1"/>
    <col min="8966" max="8966" width="116.109375" style="332" customWidth="1"/>
    <col min="8967" max="8967" width="70" style="332" customWidth="1"/>
    <col min="8968" max="9216" width="0" style="332" hidden="1"/>
    <col min="9217" max="9218" width="0.44140625" style="332" customWidth="1"/>
    <col min="9219" max="9219" width="2.5546875" style="332" customWidth="1"/>
    <col min="9220" max="9220" width="3.5546875" style="332" customWidth="1"/>
    <col min="9221" max="9221" width="24" style="332" customWidth="1"/>
    <col min="9222" max="9222" width="116.109375" style="332" customWidth="1"/>
    <col min="9223" max="9223" width="70" style="332" customWidth="1"/>
    <col min="9224" max="9472" width="0" style="332" hidden="1"/>
    <col min="9473" max="9474" width="0.44140625" style="332" customWidth="1"/>
    <col min="9475" max="9475" width="2.5546875" style="332" customWidth="1"/>
    <col min="9476" max="9476" width="3.5546875" style="332" customWidth="1"/>
    <col min="9477" max="9477" width="24" style="332" customWidth="1"/>
    <col min="9478" max="9478" width="116.109375" style="332" customWidth="1"/>
    <col min="9479" max="9479" width="70" style="332" customWidth="1"/>
    <col min="9480" max="9728" width="0" style="332" hidden="1"/>
    <col min="9729" max="9730" width="0.44140625" style="332" customWidth="1"/>
    <col min="9731" max="9731" width="2.5546875" style="332" customWidth="1"/>
    <col min="9732" max="9732" width="3.5546875" style="332" customWidth="1"/>
    <col min="9733" max="9733" width="24" style="332" customWidth="1"/>
    <col min="9734" max="9734" width="116.109375" style="332" customWidth="1"/>
    <col min="9735" max="9735" width="70" style="332" customWidth="1"/>
    <col min="9736" max="9984" width="0" style="332" hidden="1"/>
    <col min="9985" max="9986" width="0.44140625" style="332" customWidth="1"/>
    <col min="9987" max="9987" width="2.5546875" style="332" customWidth="1"/>
    <col min="9988" max="9988" width="3.5546875" style="332" customWidth="1"/>
    <col min="9989" max="9989" width="24" style="332" customWidth="1"/>
    <col min="9990" max="9990" width="116.109375" style="332" customWidth="1"/>
    <col min="9991" max="9991" width="70" style="332" customWidth="1"/>
    <col min="9992" max="10240" width="0" style="332" hidden="1"/>
    <col min="10241" max="10242" width="0.44140625" style="332" customWidth="1"/>
    <col min="10243" max="10243" width="2.5546875" style="332" customWidth="1"/>
    <col min="10244" max="10244" width="3.5546875" style="332" customWidth="1"/>
    <col min="10245" max="10245" width="24" style="332" customWidth="1"/>
    <col min="10246" max="10246" width="116.109375" style="332" customWidth="1"/>
    <col min="10247" max="10247" width="70" style="332" customWidth="1"/>
    <col min="10248" max="10496" width="0" style="332" hidden="1"/>
    <col min="10497" max="10498" width="0.44140625" style="332" customWidth="1"/>
    <col min="10499" max="10499" width="2.5546875" style="332" customWidth="1"/>
    <col min="10500" max="10500" width="3.5546875" style="332" customWidth="1"/>
    <col min="10501" max="10501" width="24" style="332" customWidth="1"/>
    <col min="10502" max="10502" width="116.109375" style="332" customWidth="1"/>
    <col min="10503" max="10503" width="70" style="332" customWidth="1"/>
    <col min="10504" max="10752" width="0" style="332" hidden="1"/>
    <col min="10753" max="10754" width="0.44140625" style="332" customWidth="1"/>
    <col min="10755" max="10755" width="2.5546875" style="332" customWidth="1"/>
    <col min="10756" max="10756" width="3.5546875" style="332" customWidth="1"/>
    <col min="10757" max="10757" width="24" style="332" customWidth="1"/>
    <col min="10758" max="10758" width="116.109375" style="332" customWidth="1"/>
    <col min="10759" max="10759" width="70" style="332" customWidth="1"/>
    <col min="10760" max="11008" width="0" style="332" hidden="1"/>
    <col min="11009" max="11010" width="0.44140625" style="332" customWidth="1"/>
    <col min="11011" max="11011" width="2.5546875" style="332" customWidth="1"/>
    <col min="11012" max="11012" width="3.5546875" style="332" customWidth="1"/>
    <col min="11013" max="11013" width="24" style="332" customWidth="1"/>
    <col min="11014" max="11014" width="116.109375" style="332" customWidth="1"/>
    <col min="11015" max="11015" width="70" style="332" customWidth="1"/>
    <col min="11016" max="11264" width="0" style="332" hidden="1"/>
    <col min="11265" max="11266" width="0.44140625" style="332" customWidth="1"/>
    <col min="11267" max="11267" width="2.5546875" style="332" customWidth="1"/>
    <col min="11268" max="11268" width="3.5546875" style="332" customWidth="1"/>
    <col min="11269" max="11269" width="24" style="332" customWidth="1"/>
    <col min="11270" max="11270" width="116.109375" style="332" customWidth="1"/>
    <col min="11271" max="11271" width="70" style="332" customWidth="1"/>
    <col min="11272" max="11520" width="0" style="332" hidden="1"/>
    <col min="11521" max="11522" width="0.44140625" style="332" customWidth="1"/>
    <col min="11523" max="11523" width="2.5546875" style="332" customWidth="1"/>
    <col min="11524" max="11524" width="3.5546875" style="332" customWidth="1"/>
    <col min="11525" max="11525" width="24" style="332" customWidth="1"/>
    <col min="11526" max="11526" width="116.109375" style="332" customWidth="1"/>
    <col min="11527" max="11527" width="70" style="332" customWidth="1"/>
    <col min="11528" max="11776" width="0" style="332" hidden="1"/>
    <col min="11777" max="11778" width="0.44140625" style="332" customWidth="1"/>
    <col min="11779" max="11779" width="2.5546875" style="332" customWidth="1"/>
    <col min="11780" max="11780" width="3.5546875" style="332" customWidth="1"/>
    <col min="11781" max="11781" width="24" style="332" customWidth="1"/>
    <col min="11782" max="11782" width="116.109375" style="332" customWidth="1"/>
    <col min="11783" max="11783" width="70" style="332" customWidth="1"/>
    <col min="11784" max="12032" width="0" style="332" hidden="1"/>
    <col min="12033" max="12034" width="0.44140625" style="332" customWidth="1"/>
    <col min="12035" max="12035" width="2.5546875" style="332" customWidth="1"/>
    <col min="12036" max="12036" width="3.5546875" style="332" customWidth="1"/>
    <col min="12037" max="12037" width="24" style="332" customWidth="1"/>
    <col min="12038" max="12038" width="116.109375" style="332" customWidth="1"/>
    <col min="12039" max="12039" width="70" style="332" customWidth="1"/>
    <col min="12040" max="12288" width="0" style="332" hidden="1"/>
    <col min="12289" max="12290" width="0.44140625" style="332" customWidth="1"/>
    <col min="12291" max="12291" width="2.5546875" style="332" customWidth="1"/>
    <col min="12292" max="12292" width="3.5546875" style="332" customWidth="1"/>
    <col min="12293" max="12293" width="24" style="332" customWidth="1"/>
    <col min="12294" max="12294" width="116.109375" style="332" customWidth="1"/>
    <col min="12295" max="12295" width="70" style="332" customWidth="1"/>
    <col min="12296" max="12544" width="0" style="332" hidden="1"/>
    <col min="12545" max="12546" width="0.44140625" style="332" customWidth="1"/>
    <col min="12547" max="12547" width="2.5546875" style="332" customWidth="1"/>
    <col min="12548" max="12548" width="3.5546875" style="332" customWidth="1"/>
    <col min="12549" max="12549" width="24" style="332" customWidth="1"/>
    <col min="12550" max="12550" width="116.109375" style="332" customWidth="1"/>
    <col min="12551" max="12551" width="70" style="332" customWidth="1"/>
    <col min="12552" max="12800" width="0" style="332" hidden="1"/>
    <col min="12801" max="12802" width="0.44140625" style="332" customWidth="1"/>
    <col min="12803" max="12803" width="2.5546875" style="332" customWidth="1"/>
    <col min="12804" max="12804" width="3.5546875" style="332" customWidth="1"/>
    <col min="12805" max="12805" width="24" style="332" customWidth="1"/>
    <col min="12806" max="12806" width="116.109375" style="332" customWidth="1"/>
    <col min="12807" max="12807" width="70" style="332" customWidth="1"/>
    <col min="12808" max="13056" width="0" style="332" hidden="1"/>
    <col min="13057" max="13058" width="0.44140625" style="332" customWidth="1"/>
    <col min="13059" max="13059" width="2.5546875" style="332" customWidth="1"/>
    <col min="13060" max="13060" width="3.5546875" style="332" customWidth="1"/>
    <col min="13061" max="13061" width="24" style="332" customWidth="1"/>
    <col min="13062" max="13062" width="116.109375" style="332" customWidth="1"/>
    <col min="13063" max="13063" width="70" style="332" customWidth="1"/>
    <col min="13064" max="13312" width="0" style="332" hidden="1"/>
    <col min="13313" max="13314" width="0.44140625" style="332" customWidth="1"/>
    <col min="13315" max="13315" width="2.5546875" style="332" customWidth="1"/>
    <col min="13316" max="13316" width="3.5546875" style="332" customWidth="1"/>
    <col min="13317" max="13317" width="24" style="332" customWidth="1"/>
    <col min="13318" max="13318" width="116.109375" style="332" customWidth="1"/>
    <col min="13319" max="13319" width="70" style="332" customWidth="1"/>
    <col min="13320" max="13568" width="0" style="332" hidden="1"/>
    <col min="13569" max="13570" width="0.44140625" style="332" customWidth="1"/>
    <col min="13571" max="13571" width="2.5546875" style="332" customWidth="1"/>
    <col min="13572" max="13572" width="3.5546875" style="332" customWidth="1"/>
    <col min="13573" max="13573" width="24" style="332" customWidth="1"/>
    <col min="13574" max="13574" width="116.109375" style="332" customWidth="1"/>
    <col min="13575" max="13575" width="70" style="332" customWidth="1"/>
    <col min="13576" max="13824" width="0" style="332" hidden="1"/>
    <col min="13825" max="13826" width="0.44140625" style="332" customWidth="1"/>
    <col min="13827" max="13827" width="2.5546875" style="332" customWidth="1"/>
    <col min="13828" max="13828" width="3.5546875" style="332" customWidth="1"/>
    <col min="13829" max="13829" width="24" style="332" customWidth="1"/>
    <col min="13830" max="13830" width="116.109375" style="332" customWidth="1"/>
    <col min="13831" max="13831" width="70" style="332" customWidth="1"/>
    <col min="13832" max="14080" width="0" style="332" hidden="1"/>
    <col min="14081" max="14082" width="0.44140625" style="332" customWidth="1"/>
    <col min="14083" max="14083" width="2.5546875" style="332" customWidth="1"/>
    <col min="14084" max="14084" width="3.5546875" style="332" customWidth="1"/>
    <col min="14085" max="14085" width="24" style="332" customWidth="1"/>
    <col min="14086" max="14086" width="116.109375" style="332" customWidth="1"/>
    <col min="14087" max="14087" width="70" style="332" customWidth="1"/>
    <col min="14088" max="14336" width="0" style="332" hidden="1"/>
    <col min="14337" max="14338" width="0.44140625" style="332" customWidth="1"/>
    <col min="14339" max="14339" width="2.5546875" style="332" customWidth="1"/>
    <col min="14340" max="14340" width="3.5546875" style="332" customWidth="1"/>
    <col min="14341" max="14341" width="24" style="332" customWidth="1"/>
    <col min="14342" max="14342" width="116.109375" style="332" customWidth="1"/>
    <col min="14343" max="14343" width="70" style="332" customWidth="1"/>
    <col min="14344" max="14592" width="0" style="332" hidden="1"/>
    <col min="14593" max="14594" width="0.44140625" style="332" customWidth="1"/>
    <col min="14595" max="14595" width="2.5546875" style="332" customWidth="1"/>
    <col min="14596" max="14596" width="3.5546875" style="332" customWidth="1"/>
    <col min="14597" max="14597" width="24" style="332" customWidth="1"/>
    <col min="14598" max="14598" width="116.109375" style="332" customWidth="1"/>
    <col min="14599" max="14599" width="70" style="332" customWidth="1"/>
    <col min="14600" max="14848" width="0" style="332" hidden="1"/>
    <col min="14849" max="14850" width="0.44140625" style="332" customWidth="1"/>
    <col min="14851" max="14851" width="2.5546875" style="332" customWidth="1"/>
    <col min="14852" max="14852" width="3.5546875" style="332" customWidth="1"/>
    <col min="14853" max="14853" width="24" style="332" customWidth="1"/>
    <col min="14854" max="14854" width="116.109375" style="332" customWidth="1"/>
    <col min="14855" max="14855" width="70" style="332" customWidth="1"/>
    <col min="14856" max="15104" width="0" style="332" hidden="1"/>
    <col min="15105" max="15106" width="0.44140625" style="332" customWidth="1"/>
    <col min="15107" max="15107" width="2.5546875" style="332" customWidth="1"/>
    <col min="15108" max="15108" width="3.5546875" style="332" customWidth="1"/>
    <col min="15109" max="15109" width="24" style="332" customWidth="1"/>
    <col min="15110" max="15110" width="116.109375" style="332" customWidth="1"/>
    <col min="15111" max="15111" width="70" style="332" customWidth="1"/>
    <col min="15112" max="15360" width="0" style="332" hidden="1"/>
    <col min="15361" max="15362" width="0.44140625" style="332" customWidth="1"/>
    <col min="15363" max="15363" width="2.5546875" style="332" customWidth="1"/>
    <col min="15364" max="15364" width="3.5546875" style="332" customWidth="1"/>
    <col min="15365" max="15365" width="24" style="332" customWidth="1"/>
    <col min="15366" max="15366" width="116.109375" style="332" customWidth="1"/>
    <col min="15367" max="15367" width="70" style="332" customWidth="1"/>
    <col min="15368" max="15616" width="0" style="332" hidden="1"/>
    <col min="15617" max="15618" width="0.44140625" style="332" customWidth="1"/>
    <col min="15619" max="15619" width="2.5546875" style="332" customWidth="1"/>
    <col min="15620" max="15620" width="3.5546875" style="332" customWidth="1"/>
    <col min="15621" max="15621" width="24" style="332" customWidth="1"/>
    <col min="15622" max="15622" width="116.109375" style="332" customWidth="1"/>
    <col min="15623" max="15623" width="70" style="332" customWidth="1"/>
    <col min="15624" max="15872" width="0" style="332" hidden="1"/>
    <col min="15873" max="15874" width="0.44140625" style="332" customWidth="1"/>
    <col min="15875" max="15875" width="2.5546875" style="332" customWidth="1"/>
    <col min="15876" max="15876" width="3.5546875" style="332" customWidth="1"/>
    <col min="15877" max="15877" width="24" style="332" customWidth="1"/>
    <col min="15878" max="15878" width="116.109375" style="332" customWidth="1"/>
    <col min="15879" max="15879" width="70" style="332" customWidth="1"/>
    <col min="15880" max="16128" width="0" style="332" hidden="1"/>
    <col min="16129" max="16130" width="0.44140625" style="332" customWidth="1"/>
    <col min="16131" max="16131" width="2.5546875" style="332" customWidth="1"/>
    <col min="16132" max="16132" width="3.5546875" style="332" customWidth="1"/>
    <col min="16133" max="16133" width="24" style="332" customWidth="1"/>
    <col min="16134" max="16134" width="116.109375" style="332" customWidth="1"/>
    <col min="16135" max="16135" width="70" style="332" customWidth="1"/>
    <col min="16136" max="16384" width="0" style="332" hidden="1"/>
  </cols>
  <sheetData>
    <row r="1" spans="3:14" ht="32.25" customHeight="1" thickTop="1" x14ac:dyDescent="0.3">
      <c r="C1" s="654" t="s">
        <v>475</v>
      </c>
      <c r="D1" s="655"/>
      <c r="E1" s="655"/>
      <c r="F1" s="656"/>
      <c r="G1" s="657"/>
      <c r="H1" s="331"/>
      <c r="I1" s="331"/>
      <c r="J1" s="331"/>
      <c r="K1" s="331"/>
      <c r="L1" s="331"/>
      <c r="M1" s="331"/>
      <c r="N1" s="331"/>
    </row>
    <row r="2" spans="3:14" ht="22.5" customHeight="1" x14ac:dyDescent="0.3">
      <c r="C2" s="658" t="s">
        <v>433</v>
      </c>
      <c r="D2" s="659"/>
      <c r="E2" s="659"/>
      <c r="F2" s="660"/>
      <c r="G2" s="657"/>
    </row>
    <row r="3" spans="3:14" ht="13.2" x14ac:dyDescent="0.3">
      <c r="C3" s="661"/>
      <c r="D3" s="662"/>
      <c r="E3" s="453" t="s">
        <v>434</v>
      </c>
      <c r="F3" s="337" t="s">
        <v>435</v>
      </c>
      <c r="G3" s="657"/>
      <c r="J3" s="333"/>
      <c r="K3" s="333"/>
      <c r="M3" s="333"/>
      <c r="N3" s="333"/>
    </row>
    <row r="4" spans="3:14" ht="13.2" x14ac:dyDescent="0.3">
      <c r="C4" s="661"/>
      <c r="D4" s="662"/>
      <c r="E4" s="454" t="s">
        <v>436</v>
      </c>
      <c r="F4" s="337" t="s">
        <v>438</v>
      </c>
      <c r="G4" s="657"/>
      <c r="J4" s="333"/>
      <c r="K4" s="333"/>
      <c r="M4" s="333"/>
      <c r="N4" s="333"/>
    </row>
    <row r="5" spans="3:14" ht="18" customHeight="1" x14ac:dyDescent="0.3">
      <c r="C5" s="661"/>
      <c r="D5" s="662"/>
      <c r="E5" s="336" t="s">
        <v>437</v>
      </c>
      <c r="F5" s="337" t="s">
        <v>439</v>
      </c>
      <c r="G5" s="657"/>
      <c r="J5" s="333"/>
      <c r="K5" s="333"/>
      <c r="M5" s="333"/>
      <c r="N5" s="333"/>
    </row>
    <row r="6" spans="3:14" ht="26.4" x14ac:dyDescent="0.3">
      <c r="C6" s="661"/>
      <c r="D6" s="662"/>
      <c r="E6" s="455" t="s">
        <v>440</v>
      </c>
      <c r="F6" s="337" t="s">
        <v>443</v>
      </c>
      <c r="G6" s="657"/>
      <c r="I6" s="338"/>
      <c r="J6" s="333"/>
      <c r="K6" s="333"/>
      <c r="M6" s="333"/>
      <c r="N6" s="333"/>
    </row>
    <row r="7" spans="3:14" ht="26.4" x14ac:dyDescent="0.3">
      <c r="C7" s="661"/>
      <c r="D7" s="662"/>
      <c r="E7" s="455" t="s">
        <v>441</v>
      </c>
      <c r="F7" s="337" t="s">
        <v>444</v>
      </c>
      <c r="G7" s="657"/>
      <c r="I7" s="338"/>
      <c r="J7" s="333"/>
      <c r="K7" s="333"/>
      <c r="M7" s="333"/>
      <c r="N7" s="333"/>
    </row>
    <row r="8" spans="3:14" ht="13.2" x14ac:dyDescent="0.3">
      <c r="C8" s="661"/>
      <c r="D8" s="662"/>
      <c r="E8" s="455" t="s">
        <v>278</v>
      </c>
      <c r="F8" s="337" t="s">
        <v>446</v>
      </c>
      <c r="G8" s="657"/>
      <c r="I8" s="338"/>
      <c r="J8" s="333"/>
      <c r="K8" s="333"/>
      <c r="M8" s="333"/>
      <c r="N8" s="333"/>
    </row>
    <row r="9" spans="3:14" ht="52.8" x14ac:dyDescent="0.3">
      <c r="C9" s="661"/>
      <c r="D9" s="662"/>
      <c r="E9" s="455" t="s">
        <v>442</v>
      </c>
      <c r="F9" s="337" t="s">
        <v>445</v>
      </c>
      <c r="G9" s="657"/>
      <c r="I9" s="338"/>
      <c r="J9" s="333"/>
      <c r="K9" s="333"/>
      <c r="M9" s="333"/>
      <c r="N9" s="333"/>
    </row>
    <row r="10" spans="3:14" ht="22.5" customHeight="1" x14ac:dyDescent="0.3">
      <c r="C10" s="658" t="s">
        <v>474</v>
      </c>
      <c r="D10" s="659"/>
      <c r="E10" s="659"/>
      <c r="F10" s="660"/>
      <c r="G10" s="657"/>
      <c r="J10" s="333"/>
      <c r="K10" s="333"/>
      <c r="M10" s="333"/>
      <c r="N10" s="333"/>
    </row>
    <row r="11" spans="3:14" ht="18" customHeight="1" x14ac:dyDescent="0.3">
      <c r="C11" s="663"/>
      <c r="D11" s="672"/>
      <c r="E11" s="336" t="s">
        <v>447</v>
      </c>
      <c r="F11" s="339" t="s">
        <v>453</v>
      </c>
      <c r="G11" s="657"/>
      <c r="I11" s="338"/>
      <c r="J11" s="333"/>
      <c r="K11" s="333"/>
      <c r="M11" s="333"/>
      <c r="N11" s="333"/>
    </row>
    <row r="12" spans="3:14" ht="18" customHeight="1" x14ac:dyDescent="0.3">
      <c r="C12" s="665"/>
      <c r="D12" s="673"/>
      <c r="E12" s="336" t="s">
        <v>448</v>
      </c>
      <c r="F12" s="339" t="s">
        <v>449</v>
      </c>
      <c r="G12" s="657"/>
      <c r="I12" s="338"/>
      <c r="J12" s="333"/>
      <c r="K12" s="333"/>
      <c r="M12" s="333"/>
      <c r="N12" s="333"/>
    </row>
    <row r="13" spans="3:14" ht="26.4" x14ac:dyDescent="0.3">
      <c r="C13" s="665"/>
      <c r="D13" s="673"/>
      <c r="E13" s="340" t="s">
        <v>274</v>
      </c>
      <c r="F13" s="339" t="s">
        <v>450</v>
      </c>
      <c r="G13" s="657"/>
      <c r="I13" s="334"/>
      <c r="J13" s="333"/>
      <c r="K13" s="333"/>
      <c r="M13" s="333"/>
      <c r="N13" s="333"/>
    </row>
    <row r="14" spans="3:14" ht="18" customHeight="1" x14ac:dyDescent="0.3">
      <c r="C14" s="665"/>
      <c r="D14" s="673"/>
      <c r="E14" s="670" t="s">
        <v>451</v>
      </c>
      <c r="F14" s="459" t="s">
        <v>454</v>
      </c>
      <c r="G14" s="657"/>
      <c r="I14" s="334"/>
      <c r="J14" s="333"/>
      <c r="K14" s="333"/>
      <c r="M14" s="333"/>
      <c r="N14" s="333"/>
    </row>
    <row r="15" spans="3:14" ht="18" customHeight="1" x14ac:dyDescent="0.3">
      <c r="C15" s="674"/>
      <c r="D15" s="675"/>
      <c r="E15" s="671"/>
      <c r="F15" s="460" t="s">
        <v>455</v>
      </c>
      <c r="G15" s="657"/>
      <c r="I15" s="334"/>
      <c r="J15" s="333"/>
      <c r="K15" s="333"/>
      <c r="M15" s="333"/>
      <c r="N15" s="333"/>
    </row>
    <row r="16" spans="3:14" ht="22.5" customHeight="1" x14ac:dyDescent="0.3">
      <c r="C16" s="667" t="s">
        <v>452</v>
      </c>
      <c r="D16" s="668"/>
      <c r="E16" s="668"/>
      <c r="F16" s="669"/>
      <c r="G16" s="657"/>
      <c r="J16" s="333"/>
      <c r="K16" s="333"/>
      <c r="M16" s="333"/>
      <c r="N16" s="333"/>
    </row>
    <row r="17" spans="2:14" ht="124.5" customHeight="1" x14ac:dyDescent="0.3">
      <c r="C17" s="663"/>
      <c r="D17" s="664"/>
      <c r="E17" s="456" t="s">
        <v>468</v>
      </c>
      <c r="F17" s="339" t="s">
        <v>459</v>
      </c>
      <c r="G17" s="657"/>
      <c r="I17" s="338"/>
      <c r="J17" s="333"/>
      <c r="K17" s="333"/>
      <c r="M17" s="333"/>
      <c r="N17" s="333"/>
    </row>
    <row r="18" spans="2:14" ht="125.25" customHeight="1" x14ac:dyDescent="0.3">
      <c r="C18" s="665"/>
      <c r="D18" s="666"/>
      <c r="E18" s="456" t="s">
        <v>469</v>
      </c>
      <c r="F18" s="339" t="s">
        <v>457</v>
      </c>
      <c r="G18" s="657"/>
      <c r="I18" s="338"/>
      <c r="J18" s="333"/>
      <c r="K18" s="333"/>
      <c r="M18" s="333"/>
      <c r="N18" s="333"/>
    </row>
    <row r="19" spans="2:14" ht="192" customHeight="1" x14ac:dyDescent="0.3">
      <c r="C19" s="665"/>
      <c r="D19" s="666"/>
      <c r="E19" s="456" t="s">
        <v>470</v>
      </c>
      <c r="F19" s="339" t="s">
        <v>458</v>
      </c>
      <c r="G19" s="657"/>
      <c r="I19" s="338"/>
      <c r="J19" s="333"/>
      <c r="K19" s="333"/>
      <c r="M19" s="333"/>
      <c r="N19" s="333"/>
    </row>
    <row r="20" spans="2:14" ht="153" customHeight="1" x14ac:dyDescent="0.3">
      <c r="C20" s="665"/>
      <c r="D20" s="666"/>
      <c r="E20" s="457" t="s">
        <v>467</v>
      </c>
      <c r="F20" s="458" t="s">
        <v>473</v>
      </c>
      <c r="G20" s="657"/>
      <c r="I20" s="334"/>
      <c r="J20" s="333"/>
      <c r="K20" s="333"/>
      <c r="M20" s="333"/>
      <c r="N20" s="333"/>
    </row>
    <row r="21" spans="2:14" ht="106.5" customHeight="1" x14ac:dyDescent="0.3">
      <c r="C21" s="676"/>
      <c r="D21" s="677"/>
      <c r="E21" s="456" t="s">
        <v>466</v>
      </c>
      <c r="F21" s="339" t="s">
        <v>460</v>
      </c>
      <c r="G21" s="657"/>
      <c r="I21" s="334"/>
      <c r="J21" s="333"/>
      <c r="K21" s="333"/>
      <c r="M21" s="333"/>
      <c r="N21" s="333"/>
    </row>
    <row r="22" spans="2:14" ht="22.5" customHeight="1" x14ac:dyDescent="0.3">
      <c r="B22" s="345" t="s">
        <v>461</v>
      </c>
      <c r="C22" s="667" t="s">
        <v>476</v>
      </c>
      <c r="D22" s="668"/>
      <c r="E22" s="668"/>
      <c r="F22" s="669"/>
      <c r="G22" s="657"/>
      <c r="J22" s="333"/>
      <c r="K22" s="333"/>
      <c r="M22" s="333"/>
      <c r="N22" s="333"/>
    </row>
    <row r="23" spans="2:14" ht="87.75" customHeight="1" x14ac:dyDescent="0.3">
      <c r="B23" s="461"/>
      <c r="C23" s="678"/>
      <c r="D23" s="679"/>
      <c r="E23" s="336" t="s">
        <v>464</v>
      </c>
      <c r="F23" s="462" t="s">
        <v>465</v>
      </c>
      <c r="G23" s="657"/>
      <c r="J23" s="333"/>
      <c r="K23" s="333"/>
      <c r="M23" s="333"/>
      <c r="N23" s="333"/>
    </row>
    <row r="24" spans="2:14" ht="79.2" x14ac:dyDescent="0.3">
      <c r="C24" s="678"/>
      <c r="D24" s="679"/>
      <c r="E24" s="336" t="s">
        <v>462</v>
      </c>
      <c r="F24" s="339" t="s">
        <v>463</v>
      </c>
      <c r="G24" s="657"/>
      <c r="I24" s="338"/>
      <c r="J24" s="333"/>
      <c r="K24" s="333"/>
      <c r="M24" s="333"/>
      <c r="N24" s="333"/>
    </row>
    <row r="25" spans="2:14" ht="253.5" customHeight="1" thickBot="1" x14ac:dyDescent="0.35">
      <c r="C25" s="680"/>
      <c r="D25" s="681"/>
      <c r="E25" s="463" t="s">
        <v>471</v>
      </c>
      <c r="F25" s="464" t="s">
        <v>472</v>
      </c>
      <c r="G25" s="657"/>
      <c r="I25" s="338"/>
      <c r="J25" s="333"/>
      <c r="K25" s="333"/>
      <c r="M25" s="333"/>
      <c r="N25" s="333"/>
    </row>
    <row r="26" spans="2:14" ht="224.25" customHeight="1" thickTop="1" x14ac:dyDescent="0.3">
      <c r="C26" s="341"/>
      <c r="D26" s="342"/>
      <c r="E26" s="343"/>
      <c r="F26" s="344"/>
      <c r="G26" s="657"/>
      <c r="I26" s="334"/>
      <c r="J26" s="333"/>
      <c r="K26" s="333"/>
      <c r="M26" s="333"/>
      <c r="N26" s="333"/>
    </row>
    <row r="27" spans="2:14" ht="16.5" hidden="1" customHeight="1" x14ac:dyDescent="0.3">
      <c r="D27" s="346"/>
      <c r="G27" s="344"/>
      <c r="I27" s="334"/>
      <c r="J27" s="333"/>
      <c r="K27" s="333"/>
      <c r="M27" s="333"/>
      <c r="N27" s="333"/>
    </row>
    <row r="28" spans="2:14" ht="16.5" hidden="1" customHeight="1" x14ac:dyDescent="0.3">
      <c r="C28" s="348"/>
      <c r="D28" s="346"/>
      <c r="G28" s="344"/>
      <c r="I28" s="334"/>
      <c r="J28" s="333"/>
      <c r="K28" s="333"/>
      <c r="M28" s="333"/>
      <c r="N28" s="333"/>
    </row>
    <row r="29" spans="2:14" ht="16.5" hidden="1" customHeight="1" x14ac:dyDescent="0.3">
      <c r="D29" s="346"/>
      <c r="G29" s="344"/>
      <c r="I29" s="334"/>
      <c r="J29" s="333"/>
      <c r="K29" s="333"/>
      <c r="M29" s="333"/>
      <c r="N29" s="333"/>
    </row>
    <row r="30" spans="2:14" ht="16.5" hidden="1" customHeight="1" x14ac:dyDescent="0.3">
      <c r="D30" s="346"/>
      <c r="G30" s="344"/>
      <c r="I30" s="334"/>
      <c r="J30" s="333"/>
      <c r="K30" s="333"/>
      <c r="M30" s="333"/>
      <c r="N30" s="333"/>
    </row>
    <row r="31" spans="2:14" ht="20.100000000000001" hidden="1" customHeight="1" x14ac:dyDescent="0.3">
      <c r="G31" s="344"/>
      <c r="L31" s="350"/>
    </row>
    <row r="32" spans="2:14" ht="17.399999999999999" hidden="1" x14ac:dyDescent="0.3">
      <c r="L32" s="351"/>
    </row>
    <row r="33" spans="12:12" ht="17.399999999999999" hidden="1" x14ac:dyDescent="0.3">
      <c r="L33" s="352"/>
    </row>
    <row r="34" spans="12:12" ht="17.399999999999999" hidden="1" x14ac:dyDescent="0.3">
      <c r="L34" s="352"/>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A1:Z50"/>
  <sheetViews>
    <sheetView showGridLines="0" showRowColHeaders="0" zoomScaleNormal="100" zoomScaleSheetLayoutView="100" workbookViewId="0">
      <selection activeCell="F15" sqref="F15"/>
    </sheetView>
  </sheetViews>
  <sheetFormatPr defaultRowHeight="14.4" x14ac:dyDescent="0.3"/>
  <cols>
    <col min="1" max="1" width="9.109375" style="603"/>
    <col min="2" max="2" width="44.44140625" style="597" customWidth="1"/>
    <col min="3" max="3" width="125.5546875" style="597" customWidth="1"/>
    <col min="4" max="26" width="9.109375" style="603"/>
  </cols>
  <sheetData>
    <row r="1" spans="2:16" s="603" customFormat="1" ht="15" thickBot="1" x14ac:dyDescent="0.35">
      <c r="B1" s="609"/>
      <c r="C1" s="609"/>
    </row>
    <row r="2" spans="2:16" ht="23.4" thickTop="1" x14ac:dyDescent="0.3">
      <c r="B2" s="682" t="s">
        <v>477</v>
      </c>
      <c r="C2" s="683"/>
    </row>
    <row r="3" spans="2:16" ht="17.399999999999999" x14ac:dyDescent="0.3">
      <c r="B3" s="684" t="s">
        <v>488</v>
      </c>
      <c r="C3" s="685"/>
    </row>
    <row r="4" spans="2:16" ht="23.4" thickBot="1" x14ac:dyDescent="0.35">
      <c r="B4" s="471" t="s">
        <v>478</v>
      </c>
      <c r="C4" s="472" t="s">
        <v>479</v>
      </c>
    </row>
    <row r="5" spans="2:16" ht="75.599999999999994" thickTop="1" x14ac:dyDescent="0.3">
      <c r="B5" s="469" t="s">
        <v>480</v>
      </c>
      <c r="C5" s="470" t="s">
        <v>484</v>
      </c>
    </row>
    <row r="6" spans="2:16" ht="75" x14ac:dyDescent="0.3">
      <c r="B6" s="465" t="s">
        <v>481</v>
      </c>
      <c r="C6" s="466" t="s">
        <v>485</v>
      </c>
    </row>
    <row r="7" spans="2:16" ht="60" x14ac:dyDescent="0.3">
      <c r="B7" s="465" t="s">
        <v>483</v>
      </c>
      <c r="C7" s="466" t="s">
        <v>486</v>
      </c>
    </row>
    <row r="8" spans="2:16" ht="75.599999999999994" thickBot="1" x14ac:dyDescent="0.35">
      <c r="B8" s="467" t="s">
        <v>482</v>
      </c>
      <c r="C8" s="468" t="s">
        <v>487</v>
      </c>
    </row>
    <row r="9" spans="2:16" s="603" customFormat="1" ht="15" thickTop="1" x14ac:dyDescent="0.3">
      <c r="B9" s="609"/>
      <c r="C9" s="609"/>
    </row>
    <row r="10" spans="2:16" s="603" customFormat="1" x14ac:dyDescent="0.3">
      <c r="B10" s="609"/>
      <c r="C10" s="609"/>
    </row>
    <row r="11" spans="2:16" s="603" customFormat="1" x14ac:dyDescent="0.3">
      <c r="B11" s="609"/>
      <c r="C11" s="609"/>
    </row>
    <row r="12" spans="2:16" s="603" customFormat="1" x14ac:dyDescent="0.3">
      <c r="B12" s="609"/>
      <c r="C12" s="609"/>
      <c r="P12" s="604"/>
    </row>
    <row r="13" spans="2:16" s="603" customFormat="1" x14ac:dyDescent="0.3">
      <c r="B13" s="609"/>
      <c r="C13" s="609"/>
      <c r="P13" s="605"/>
    </row>
    <row r="14" spans="2:16" s="603" customFormat="1" x14ac:dyDescent="0.3">
      <c r="B14" s="609"/>
      <c r="C14" s="609"/>
      <c r="P14" s="606"/>
    </row>
    <row r="15" spans="2:16" s="603" customFormat="1" x14ac:dyDescent="0.3">
      <c r="B15" s="609"/>
      <c r="C15" s="609"/>
      <c r="P15" s="607"/>
    </row>
    <row r="16" spans="2:16" s="603" customFormat="1" ht="15.6" x14ac:dyDescent="0.3">
      <c r="B16" s="609"/>
      <c r="C16" s="609"/>
      <c r="P16" s="608"/>
    </row>
    <row r="17" spans="2:16" s="603" customFormat="1" x14ac:dyDescent="0.3">
      <c r="B17" s="609"/>
      <c r="C17" s="609"/>
      <c r="P17" s="606"/>
    </row>
    <row r="18" spans="2:16" s="603" customFormat="1" x14ac:dyDescent="0.3">
      <c r="B18" s="609"/>
      <c r="C18" s="609"/>
      <c r="P18" s="607"/>
    </row>
    <row r="19" spans="2:16" s="603" customFormat="1" ht="15.6" x14ac:dyDescent="0.3">
      <c r="B19" s="609"/>
      <c r="C19" s="609"/>
      <c r="P19" s="608"/>
    </row>
    <row r="20" spans="2:16" s="603" customFormat="1" x14ac:dyDescent="0.3">
      <c r="B20" s="609"/>
      <c r="C20" s="609"/>
      <c r="P20" s="606"/>
    </row>
    <row r="21" spans="2:16" s="603" customFormat="1" x14ac:dyDescent="0.3">
      <c r="B21" s="609"/>
      <c r="C21" s="609"/>
      <c r="P21" s="607"/>
    </row>
    <row r="22" spans="2:16" s="603" customFormat="1" ht="15.6" x14ac:dyDescent="0.3">
      <c r="B22" s="609"/>
      <c r="C22" s="609"/>
      <c r="P22" s="608"/>
    </row>
    <row r="23" spans="2:16" s="603" customFormat="1" x14ac:dyDescent="0.3">
      <c r="B23" s="609"/>
      <c r="C23" s="609"/>
      <c r="P23" s="606"/>
    </row>
    <row r="24" spans="2:16" s="603" customFormat="1" x14ac:dyDescent="0.3">
      <c r="B24" s="609"/>
      <c r="C24" s="609"/>
      <c r="P24" s="607"/>
    </row>
    <row r="25" spans="2:16" s="603" customFormat="1" x14ac:dyDescent="0.3">
      <c r="B25" s="609"/>
      <c r="C25" s="609"/>
    </row>
    <row r="26" spans="2:16" s="603" customFormat="1" x14ac:dyDescent="0.3">
      <c r="B26" s="609"/>
      <c r="C26" s="609"/>
    </row>
    <row r="27" spans="2:16" s="603" customFormat="1" x14ac:dyDescent="0.3">
      <c r="B27" s="609"/>
      <c r="C27" s="609"/>
    </row>
    <row r="28" spans="2:16" s="603" customFormat="1" x14ac:dyDescent="0.3">
      <c r="B28" s="609"/>
      <c r="C28" s="609"/>
    </row>
    <row r="29" spans="2:16" s="603" customFormat="1" x14ac:dyDescent="0.3">
      <c r="B29" s="609"/>
      <c r="C29" s="609"/>
    </row>
    <row r="30" spans="2:16" s="603" customFormat="1" x14ac:dyDescent="0.3">
      <c r="B30" s="609"/>
      <c r="C30" s="609"/>
    </row>
    <row r="31" spans="2:16" s="603" customFormat="1" x14ac:dyDescent="0.3">
      <c r="B31" s="609"/>
      <c r="C31" s="609"/>
    </row>
    <row r="32" spans="2:16" s="603" customFormat="1" x14ac:dyDescent="0.3">
      <c r="B32" s="609"/>
      <c r="C32" s="609"/>
    </row>
    <row r="33" spans="2:3" s="603" customFormat="1" x14ac:dyDescent="0.3">
      <c r="B33" s="609"/>
      <c r="C33" s="609"/>
    </row>
    <row r="34" spans="2:3" s="603" customFormat="1" x14ac:dyDescent="0.3">
      <c r="B34" s="609"/>
      <c r="C34" s="609"/>
    </row>
    <row r="35" spans="2:3" s="603" customFormat="1" x14ac:dyDescent="0.3">
      <c r="B35" s="609"/>
      <c r="C35" s="609"/>
    </row>
    <row r="36" spans="2:3" s="603" customFormat="1" x14ac:dyDescent="0.3">
      <c r="B36" s="609"/>
      <c r="C36" s="609"/>
    </row>
    <row r="37" spans="2:3" s="603" customFormat="1" x14ac:dyDescent="0.3">
      <c r="B37" s="609"/>
      <c r="C37" s="609"/>
    </row>
    <row r="38" spans="2:3" s="603" customFormat="1" x14ac:dyDescent="0.3">
      <c r="B38" s="609"/>
      <c r="C38" s="609"/>
    </row>
    <row r="39" spans="2:3" s="603" customFormat="1" x14ac:dyDescent="0.3">
      <c r="B39" s="609"/>
      <c r="C39" s="609"/>
    </row>
    <row r="40" spans="2:3" s="603" customFormat="1" x14ac:dyDescent="0.3">
      <c r="B40" s="609"/>
      <c r="C40" s="609"/>
    </row>
    <row r="41" spans="2:3" s="603" customFormat="1" x14ac:dyDescent="0.3">
      <c r="B41" s="609"/>
      <c r="C41" s="609"/>
    </row>
    <row r="42" spans="2:3" s="603" customFormat="1" x14ac:dyDescent="0.3">
      <c r="B42" s="609"/>
      <c r="C42" s="609"/>
    </row>
    <row r="43" spans="2:3" s="603" customFormat="1" x14ac:dyDescent="0.3">
      <c r="B43" s="609"/>
      <c r="C43" s="609"/>
    </row>
    <row r="44" spans="2:3" s="603" customFormat="1" x14ac:dyDescent="0.3">
      <c r="B44" s="609"/>
      <c r="C44" s="609"/>
    </row>
    <row r="45" spans="2:3" s="603" customFormat="1" x14ac:dyDescent="0.3">
      <c r="B45" s="609"/>
      <c r="C45" s="609"/>
    </row>
    <row r="46" spans="2:3" s="603" customFormat="1" x14ac:dyDescent="0.3">
      <c r="B46" s="609"/>
      <c r="C46" s="609"/>
    </row>
    <row r="47" spans="2:3" s="603" customFormat="1" x14ac:dyDescent="0.3">
      <c r="B47" s="609"/>
      <c r="C47" s="609"/>
    </row>
    <row r="48" spans="2:3" s="603" customFormat="1" x14ac:dyDescent="0.3">
      <c r="B48" s="609"/>
      <c r="C48" s="609"/>
    </row>
    <row r="49" spans="2:3" s="603" customFormat="1" x14ac:dyDescent="0.3">
      <c r="B49" s="609"/>
      <c r="C49" s="609"/>
    </row>
    <row r="50" spans="2:3" s="603" customFormat="1" x14ac:dyDescent="0.3">
      <c r="B50" s="609"/>
      <c r="C50" s="609"/>
    </row>
  </sheetData>
  <sheetProtection algorithmName="SHA-512" hashValue="GHFigq9vNTeGpPEMbj4dfyT/DkT4bKg13JPynsYAPAvVlQIFo8mEuirRtgORTPE5wN9rPujMhkCOWP/J3kqEcw==" saltValue="gjAA0pK8Bpn+FvNv7Dmif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3"/>
  <sheetViews>
    <sheetView showGridLines="0" showRowColHeaders="0" view="pageBreakPreview" zoomScale="85" zoomScaleNormal="100" zoomScaleSheetLayoutView="85" workbookViewId="0">
      <selection activeCell="N37" sqref="N37"/>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18" width="10.109375" style="9" bestFit="1" customWidth="1"/>
    <col min="19" max="221" width="9.109375" style="9"/>
    <col min="222" max="223" width="1.109375" style="9" customWidth="1"/>
    <col min="224" max="224" width="36.109375" style="9" customWidth="1"/>
    <col min="225" max="225" width="9" style="9" customWidth="1"/>
    <col min="226" max="226" width="0" style="9" hidden="1" customWidth="1"/>
    <col min="227" max="227" width="19.88671875" style="9" bestFit="1" customWidth="1"/>
    <col min="228" max="228" width="7.88671875" style="9" customWidth="1"/>
    <col min="229" max="229" width="5.88671875" style="9" customWidth="1"/>
    <col min="230" max="230" width="7.109375" style="9" customWidth="1"/>
    <col min="231" max="231" width="8" style="9" customWidth="1"/>
    <col min="232" max="232" width="9.109375" style="9"/>
    <col min="233" max="233" width="6.109375" style="9" customWidth="1"/>
    <col min="234" max="236" width="8.109375" style="9" customWidth="1"/>
    <col min="237" max="237" width="9.109375" style="9"/>
    <col min="238" max="241" width="10.5546875" style="9" bestFit="1" customWidth="1"/>
    <col min="242" max="245" width="10.88671875" style="9" customWidth="1"/>
    <col min="246" max="477" width="9.109375" style="9"/>
    <col min="478" max="479" width="1.109375" style="9" customWidth="1"/>
    <col min="480" max="480" width="36.109375" style="9" customWidth="1"/>
    <col min="481" max="481" width="9" style="9" customWidth="1"/>
    <col min="482" max="482" width="0" style="9" hidden="1" customWidth="1"/>
    <col min="483" max="483" width="19.88671875" style="9" bestFit="1" customWidth="1"/>
    <col min="484" max="484" width="7.88671875" style="9" customWidth="1"/>
    <col min="485" max="485" width="5.88671875" style="9" customWidth="1"/>
    <col min="486" max="486" width="7.109375" style="9" customWidth="1"/>
    <col min="487" max="487" width="8" style="9" customWidth="1"/>
    <col min="488" max="488" width="9.109375" style="9"/>
    <col min="489" max="489" width="6.109375" style="9" customWidth="1"/>
    <col min="490" max="492" width="8.109375" style="9" customWidth="1"/>
    <col min="493" max="493" width="9.109375" style="9"/>
    <col min="494" max="497" width="10.5546875" style="9" bestFit="1" customWidth="1"/>
    <col min="498" max="501" width="10.88671875" style="9" customWidth="1"/>
    <col min="502" max="733" width="9.109375" style="9"/>
    <col min="734" max="735" width="1.109375" style="9" customWidth="1"/>
    <col min="736" max="736" width="36.109375" style="9" customWidth="1"/>
    <col min="737" max="737" width="9" style="9" customWidth="1"/>
    <col min="738" max="738" width="0" style="9" hidden="1" customWidth="1"/>
    <col min="739" max="739" width="19.88671875" style="9" bestFit="1" customWidth="1"/>
    <col min="740" max="740" width="7.88671875" style="9" customWidth="1"/>
    <col min="741" max="741" width="5.88671875" style="9" customWidth="1"/>
    <col min="742" max="742" width="7.109375" style="9" customWidth="1"/>
    <col min="743" max="743" width="8" style="9" customWidth="1"/>
    <col min="744" max="744" width="9.109375" style="9"/>
    <col min="745" max="745" width="6.109375" style="9" customWidth="1"/>
    <col min="746" max="748" width="8.109375" style="9" customWidth="1"/>
    <col min="749" max="749" width="9.109375" style="9"/>
    <col min="750" max="753" width="10.5546875" style="9" bestFit="1" customWidth="1"/>
    <col min="754" max="757" width="10.88671875" style="9" customWidth="1"/>
    <col min="758" max="989" width="9.109375" style="9"/>
    <col min="990" max="991" width="1.109375" style="9" customWidth="1"/>
    <col min="992" max="992" width="36.109375" style="9" customWidth="1"/>
    <col min="993" max="993" width="9" style="9" customWidth="1"/>
    <col min="994" max="994" width="0" style="9" hidden="1" customWidth="1"/>
    <col min="995" max="995" width="19.88671875" style="9" bestFit="1" customWidth="1"/>
    <col min="996" max="996" width="7.88671875" style="9" customWidth="1"/>
    <col min="997" max="997" width="5.88671875" style="9" customWidth="1"/>
    <col min="998" max="998" width="7.109375" style="9" customWidth="1"/>
    <col min="999" max="999" width="8" style="9" customWidth="1"/>
    <col min="1000" max="1000" width="9.109375" style="9"/>
    <col min="1001" max="1001" width="6.109375" style="9" customWidth="1"/>
    <col min="1002" max="1004" width="8.109375" style="9" customWidth="1"/>
    <col min="1005" max="1005" width="9.109375" style="9"/>
    <col min="1006" max="1009" width="10.5546875" style="9" bestFit="1" customWidth="1"/>
    <col min="1010" max="1013" width="10.88671875" style="9" customWidth="1"/>
    <col min="1014" max="1245" width="9.109375" style="9"/>
    <col min="1246" max="1247" width="1.109375" style="9" customWidth="1"/>
    <col min="1248" max="1248" width="36.109375" style="9" customWidth="1"/>
    <col min="1249" max="1249" width="9" style="9" customWidth="1"/>
    <col min="1250" max="1250" width="0" style="9" hidden="1" customWidth="1"/>
    <col min="1251" max="1251" width="19.88671875" style="9" bestFit="1" customWidth="1"/>
    <col min="1252" max="1252" width="7.88671875" style="9" customWidth="1"/>
    <col min="1253" max="1253" width="5.88671875" style="9" customWidth="1"/>
    <col min="1254" max="1254" width="7.109375" style="9" customWidth="1"/>
    <col min="1255" max="1255" width="8" style="9" customWidth="1"/>
    <col min="1256" max="1256" width="9.109375" style="9"/>
    <col min="1257" max="1257" width="6.109375" style="9" customWidth="1"/>
    <col min="1258" max="1260" width="8.109375" style="9" customWidth="1"/>
    <col min="1261" max="1261" width="9.109375" style="9"/>
    <col min="1262" max="1265" width="10.5546875" style="9" bestFit="1" customWidth="1"/>
    <col min="1266" max="1269" width="10.88671875" style="9" customWidth="1"/>
    <col min="1270" max="1501" width="9.109375" style="9"/>
    <col min="1502" max="1503" width="1.109375" style="9" customWidth="1"/>
    <col min="1504" max="1504" width="36.109375" style="9" customWidth="1"/>
    <col min="1505" max="1505" width="9" style="9" customWidth="1"/>
    <col min="1506" max="1506" width="0" style="9" hidden="1" customWidth="1"/>
    <col min="1507" max="1507" width="19.88671875" style="9" bestFit="1" customWidth="1"/>
    <col min="1508" max="1508" width="7.88671875" style="9" customWidth="1"/>
    <col min="1509" max="1509" width="5.88671875" style="9" customWidth="1"/>
    <col min="1510" max="1510" width="7.109375" style="9" customWidth="1"/>
    <col min="1511" max="1511" width="8" style="9" customWidth="1"/>
    <col min="1512" max="1512" width="9.109375" style="9"/>
    <col min="1513" max="1513" width="6.109375" style="9" customWidth="1"/>
    <col min="1514" max="1516" width="8.109375" style="9" customWidth="1"/>
    <col min="1517" max="1517" width="9.109375" style="9"/>
    <col min="1518" max="1521" width="10.5546875" style="9" bestFit="1" customWidth="1"/>
    <col min="1522" max="1525" width="10.88671875" style="9" customWidth="1"/>
    <col min="1526" max="1757" width="9.109375" style="9"/>
    <col min="1758" max="1759" width="1.109375" style="9" customWidth="1"/>
    <col min="1760" max="1760" width="36.109375" style="9" customWidth="1"/>
    <col min="1761" max="1761" width="9" style="9" customWidth="1"/>
    <col min="1762" max="1762" width="0" style="9" hidden="1" customWidth="1"/>
    <col min="1763" max="1763" width="19.88671875" style="9" bestFit="1" customWidth="1"/>
    <col min="1764" max="1764" width="7.88671875" style="9" customWidth="1"/>
    <col min="1765" max="1765" width="5.88671875" style="9" customWidth="1"/>
    <col min="1766" max="1766" width="7.109375" style="9" customWidth="1"/>
    <col min="1767" max="1767" width="8" style="9" customWidth="1"/>
    <col min="1768" max="1768" width="9.109375" style="9"/>
    <col min="1769" max="1769" width="6.109375" style="9" customWidth="1"/>
    <col min="1770" max="1772" width="8.109375" style="9" customWidth="1"/>
    <col min="1773" max="1773" width="9.109375" style="9"/>
    <col min="1774" max="1777" width="10.5546875" style="9" bestFit="1" customWidth="1"/>
    <col min="1778" max="1781" width="10.88671875" style="9" customWidth="1"/>
    <col min="1782" max="2013" width="9.109375" style="9"/>
    <col min="2014" max="2015" width="1.109375" style="9" customWidth="1"/>
    <col min="2016" max="2016" width="36.109375" style="9" customWidth="1"/>
    <col min="2017" max="2017" width="9" style="9" customWidth="1"/>
    <col min="2018" max="2018" width="0" style="9" hidden="1" customWidth="1"/>
    <col min="2019" max="2019" width="19.88671875" style="9" bestFit="1" customWidth="1"/>
    <col min="2020" max="2020" width="7.88671875" style="9" customWidth="1"/>
    <col min="2021" max="2021" width="5.88671875" style="9" customWidth="1"/>
    <col min="2022" max="2022" width="7.109375" style="9" customWidth="1"/>
    <col min="2023" max="2023" width="8" style="9" customWidth="1"/>
    <col min="2024" max="2024" width="9.109375" style="9"/>
    <col min="2025" max="2025" width="6.109375" style="9" customWidth="1"/>
    <col min="2026" max="2028" width="8.109375" style="9" customWidth="1"/>
    <col min="2029" max="2029" width="9.109375" style="9"/>
    <col min="2030" max="2033" width="10.5546875" style="9" bestFit="1" customWidth="1"/>
    <col min="2034" max="2037" width="10.88671875" style="9" customWidth="1"/>
    <col min="2038" max="2269" width="9.109375" style="9"/>
    <col min="2270" max="2271" width="1.109375" style="9" customWidth="1"/>
    <col min="2272" max="2272" width="36.109375" style="9" customWidth="1"/>
    <col min="2273" max="2273" width="9" style="9" customWidth="1"/>
    <col min="2274" max="2274" width="0" style="9" hidden="1" customWidth="1"/>
    <col min="2275" max="2275" width="19.88671875" style="9" bestFit="1" customWidth="1"/>
    <col min="2276" max="2276" width="7.88671875" style="9" customWidth="1"/>
    <col min="2277" max="2277" width="5.88671875" style="9" customWidth="1"/>
    <col min="2278" max="2278" width="7.109375" style="9" customWidth="1"/>
    <col min="2279" max="2279" width="8" style="9" customWidth="1"/>
    <col min="2280" max="2280" width="9.109375" style="9"/>
    <col min="2281" max="2281" width="6.109375" style="9" customWidth="1"/>
    <col min="2282" max="2284" width="8.109375" style="9" customWidth="1"/>
    <col min="2285" max="2285" width="9.109375" style="9"/>
    <col min="2286" max="2289" width="10.5546875" style="9" bestFit="1" customWidth="1"/>
    <col min="2290" max="2293" width="10.88671875" style="9" customWidth="1"/>
    <col min="2294" max="2525" width="9.109375" style="9"/>
    <col min="2526" max="2527" width="1.109375" style="9" customWidth="1"/>
    <col min="2528" max="2528" width="36.109375" style="9" customWidth="1"/>
    <col min="2529" max="2529" width="9" style="9" customWidth="1"/>
    <col min="2530" max="2530" width="0" style="9" hidden="1" customWidth="1"/>
    <col min="2531" max="2531" width="19.88671875" style="9" bestFit="1" customWidth="1"/>
    <col min="2532" max="2532" width="7.88671875" style="9" customWidth="1"/>
    <col min="2533" max="2533" width="5.88671875" style="9" customWidth="1"/>
    <col min="2534" max="2534" width="7.109375" style="9" customWidth="1"/>
    <col min="2535" max="2535" width="8" style="9" customWidth="1"/>
    <col min="2536" max="2536" width="9.109375" style="9"/>
    <col min="2537" max="2537" width="6.109375" style="9" customWidth="1"/>
    <col min="2538" max="2540" width="8.109375" style="9" customWidth="1"/>
    <col min="2541" max="2541" width="9.109375" style="9"/>
    <col min="2542" max="2545" width="10.5546875" style="9" bestFit="1" customWidth="1"/>
    <col min="2546" max="2549" width="10.88671875" style="9" customWidth="1"/>
    <col min="2550" max="2781" width="9.109375" style="9"/>
    <col min="2782" max="2783" width="1.109375" style="9" customWidth="1"/>
    <col min="2784" max="2784" width="36.109375" style="9" customWidth="1"/>
    <col min="2785" max="2785" width="9" style="9" customWidth="1"/>
    <col min="2786" max="2786" width="0" style="9" hidden="1" customWidth="1"/>
    <col min="2787" max="2787" width="19.88671875" style="9" bestFit="1" customWidth="1"/>
    <col min="2788" max="2788" width="7.88671875" style="9" customWidth="1"/>
    <col min="2789" max="2789" width="5.88671875" style="9" customWidth="1"/>
    <col min="2790" max="2790" width="7.109375" style="9" customWidth="1"/>
    <col min="2791" max="2791" width="8" style="9" customWidth="1"/>
    <col min="2792" max="2792" width="9.109375" style="9"/>
    <col min="2793" max="2793" width="6.109375" style="9" customWidth="1"/>
    <col min="2794" max="2796" width="8.109375" style="9" customWidth="1"/>
    <col min="2797" max="2797" width="9.109375" style="9"/>
    <col min="2798" max="2801" width="10.5546875" style="9" bestFit="1" customWidth="1"/>
    <col min="2802" max="2805" width="10.88671875" style="9" customWidth="1"/>
    <col min="2806" max="3037" width="9.109375" style="9"/>
    <col min="3038" max="3039" width="1.109375" style="9" customWidth="1"/>
    <col min="3040" max="3040" width="36.109375" style="9" customWidth="1"/>
    <col min="3041" max="3041" width="9" style="9" customWidth="1"/>
    <col min="3042" max="3042" width="0" style="9" hidden="1" customWidth="1"/>
    <col min="3043" max="3043" width="19.88671875" style="9" bestFit="1" customWidth="1"/>
    <col min="3044" max="3044" width="7.88671875" style="9" customWidth="1"/>
    <col min="3045" max="3045" width="5.88671875" style="9" customWidth="1"/>
    <col min="3046" max="3046" width="7.109375" style="9" customWidth="1"/>
    <col min="3047" max="3047" width="8" style="9" customWidth="1"/>
    <col min="3048" max="3048" width="9.109375" style="9"/>
    <col min="3049" max="3049" width="6.109375" style="9" customWidth="1"/>
    <col min="3050" max="3052" width="8.109375" style="9" customWidth="1"/>
    <col min="3053" max="3053" width="9.109375" style="9"/>
    <col min="3054" max="3057" width="10.5546875" style="9" bestFit="1" customWidth="1"/>
    <col min="3058" max="3061" width="10.88671875" style="9" customWidth="1"/>
    <col min="3062" max="3293" width="9.109375" style="9"/>
    <col min="3294" max="3295" width="1.109375" style="9" customWidth="1"/>
    <col min="3296" max="3296" width="36.109375" style="9" customWidth="1"/>
    <col min="3297" max="3297" width="9" style="9" customWidth="1"/>
    <col min="3298" max="3298" width="0" style="9" hidden="1" customWidth="1"/>
    <col min="3299" max="3299" width="19.88671875" style="9" bestFit="1" customWidth="1"/>
    <col min="3300" max="3300" width="7.88671875" style="9" customWidth="1"/>
    <col min="3301" max="3301" width="5.88671875" style="9" customWidth="1"/>
    <col min="3302" max="3302" width="7.109375" style="9" customWidth="1"/>
    <col min="3303" max="3303" width="8" style="9" customWidth="1"/>
    <col min="3304" max="3304" width="9.109375" style="9"/>
    <col min="3305" max="3305" width="6.109375" style="9" customWidth="1"/>
    <col min="3306" max="3308" width="8.109375" style="9" customWidth="1"/>
    <col min="3309" max="3309" width="9.109375" style="9"/>
    <col min="3310" max="3313" width="10.5546875" style="9" bestFit="1" customWidth="1"/>
    <col min="3314" max="3317" width="10.88671875" style="9" customWidth="1"/>
    <col min="3318" max="3549" width="9.109375" style="9"/>
    <col min="3550" max="3551" width="1.109375" style="9" customWidth="1"/>
    <col min="3552" max="3552" width="36.109375" style="9" customWidth="1"/>
    <col min="3553" max="3553" width="9" style="9" customWidth="1"/>
    <col min="3554" max="3554" width="0" style="9" hidden="1" customWidth="1"/>
    <col min="3555" max="3555" width="19.88671875" style="9" bestFit="1" customWidth="1"/>
    <col min="3556" max="3556" width="7.88671875" style="9" customWidth="1"/>
    <col min="3557" max="3557" width="5.88671875" style="9" customWidth="1"/>
    <col min="3558" max="3558" width="7.109375" style="9" customWidth="1"/>
    <col min="3559" max="3559" width="8" style="9" customWidth="1"/>
    <col min="3560" max="3560" width="9.109375" style="9"/>
    <col min="3561" max="3561" width="6.109375" style="9" customWidth="1"/>
    <col min="3562" max="3564" width="8.109375" style="9" customWidth="1"/>
    <col min="3565" max="3565" width="9.109375" style="9"/>
    <col min="3566" max="3569" width="10.5546875" style="9" bestFit="1" customWidth="1"/>
    <col min="3570" max="3573" width="10.88671875" style="9" customWidth="1"/>
    <col min="3574" max="3805" width="9.109375" style="9"/>
    <col min="3806" max="3807" width="1.109375" style="9" customWidth="1"/>
    <col min="3808" max="3808" width="36.109375" style="9" customWidth="1"/>
    <col min="3809" max="3809" width="9" style="9" customWidth="1"/>
    <col min="3810" max="3810" width="0" style="9" hidden="1" customWidth="1"/>
    <col min="3811" max="3811" width="19.88671875" style="9" bestFit="1" customWidth="1"/>
    <col min="3812" max="3812" width="7.88671875" style="9" customWidth="1"/>
    <col min="3813" max="3813" width="5.88671875" style="9" customWidth="1"/>
    <col min="3814" max="3814" width="7.109375" style="9" customWidth="1"/>
    <col min="3815" max="3815" width="8" style="9" customWidth="1"/>
    <col min="3816" max="3816" width="9.109375" style="9"/>
    <col min="3817" max="3817" width="6.109375" style="9" customWidth="1"/>
    <col min="3818" max="3820" width="8.109375" style="9" customWidth="1"/>
    <col min="3821" max="3821" width="9.109375" style="9"/>
    <col min="3822" max="3825" width="10.5546875" style="9" bestFit="1" customWidth="1"/>
    <col min="3826" max="3829" width="10.88671875" style="9" customWidth="1"/>
    <col min="3830" max="4061" width="9.109375" style="9"/>
    <col min="4062" max="4063" width="1.109375" style="9" customWidth="1"/>
    <col min="4064" max="4064" width="36.109375" style="9" customWidth="1"/>
    <col min="4065" max="4065" width="9" style="9" customWidth="1"/>
    <col min="4066" max="4066" width="0" style="9" hidden="1" customWidth="1"/>
    <col min="4067" max="4067" width="19.88671875" style="9" bestFit="1" customWidth="1"/>
    <col min="4068" max="4068" width="7.88671875" style="9" customWidth="1"/>
    <col min="4069" max="4069" width="5.88671875" style="9" customWidth="1"/>
    <col min="4070" max="4070" width="7.109375" style="9" customWidth="1"/>
    <col min="4071" max="4071" width="8" style="9" customWidth="1"/>
    <col min="4072" max="4072" width="9.109375" style="9"/>
    <col min="4073" max="4073" width="6.109375" style="9" customWidth="1"/>
    <col min="4074" max="4076" width="8.109375" style="9" customWidth="1"/>
    <col min="4077" max="4077" width="9.109375" style="9"/>
    <col min="4078" max="4081" width="10.5546875" style="9" bestFit="1" customWidth="1"/>
    <col min="4082" max="4085" width="10.88671875" style="9" customWidth="1"/>
    <col min="4086" max="4317" width="9.109375" style="9"/>
    <col min="4318" max="4319" width="1.109375" style="9" customWidth="1"/>
    <col min="4320" max="4320" width="36.109375" style="9" customWidth="1"/>
    <col min="4321" max="4321" width="9" style="9" customWidth="1"/>
    <col min="4322" max="4322" width="0" style="9" hidden="1" customWidth="1"/>
    <col min="4323" max="4323" width="19.88671875" style="9" bestFit="1" customWidth="1"/>
    <col min="4324" max="4324" width="7.88671875" style="9" customWidth="1"/>
    <col min="4325" max="4325" width="5.88671875" style="9" customWidth="1"/>
    <col min="4326" max="4326" width="7.109375" style="9" customWidth="1"/>
    <col min="4327" max="4327" width="8" style="9" customWidth="1"/>
    <col min="4328" max="4328" width="9.109375" style="9"/>
    <col min="4329" max="4329" width="6.109375" style="9" customWidth="1"/>
    <col min="4330" max="4332" width="8.109375" style="9" customWidth="1"/>
    <col min="4333" max="4333" width="9.109375" style="9"/>
    <col min="4334" max="4337" width="10.5546875" style="9" bestFit="1" customWidth="1"/>
    <col min="4338" max="4341" width="10.88671875" style="9" customWidth="1"/>
    <col min="4342" max="4573" width="9.109375" style="9"/>
    <col min="4574" max="4575" width="1.109375" style="9" customWidth="1"/>
    <col min="4576" max="4576" width="36.109375" style="9" customWidth="1"/>
    <col min="4577" max="4577" width="9" style="9" customWidth="1"/>
    <col min="4578" max="4578" width="0" style="9" hidden="1" customWidth="1"/>
    <col min="4579" max="4579" width="19.88671875" style="9" bestFit="1" customWidth="1"/>
    <col min="4580" max="4580" width="7.88671875" style="9" customWidth="1"/>
    <col min="4581" max="4581" width="5.88671875" style="9" customWidth="1"/>
    <col min="4582" max="4582" width="7.109375" style="9" customWidth="1"/>
    <col min="4583" max="4583" width="8" style="9" customWidth="1"/>
    <col min="4584" max="4584" width="9.109375" style="9"/>
    <col min="4585" max="4585" width="6.109375" style="9" customWidth="1"/>
    <col min="4586" max="4588" width="8.109375" style="9" customWidth="1"/>
    <col min="4589" max="4589" width="9.109375" style="9"/>
    <col min="4590" max="4593" width="10.5546875" style="9" bestFit="1" customWidth="1"/>
    <col min="4594" max="4597" width="10.88671875" style="9" customWidth="1"/>
    <col min="4598" max="4829" width="9.109375" style="9"/>
    <col min="4830" max="4831" width="1.109375" style="9" customWidth="1"/>
    <col min="4832" max="4832" width="36.109375" style="9" customWidth="1"/>
    <col min="4833" max="4833" width="9" style="9" customWidth="1"/>
    <col min="4834" max="4834" width="0" style="9" hidden="1" customWidth="1"/>
    <col min="4835" max="4835" width="19.88671875" style="9" bestFit="1" customWidth="1"/>
    <col min="4836" max="4836" width="7.88671875" style="9" customWidth="1"/>
    <col min="4837" max="4837" width="5.88671875" style="9" customWidth="1"/>
    <col min="4838" max="4838" width="7.109375" style="9" customWidth="1"/>
    <col min="4839" max="4839" width="8" style="9" customWidth="1"/>
    <col min="4840" max="4840" width="9.109375" style="9"/>
    <col min="4841" max="4841" width="6.109375" style="9" customWidth="1"/>
    <col min="4842" max="4844" width="8.109375" style="9" customWidth="1"/>
    <col min="4845" max="4845" width="9.109375" style="9"/>
    <col min="4846" max="4849" width="10.5546875" style="9" bestFit="1" customWidth="1"/>
    <col min="4850" max="4853" width="10.88671875" style="9" customWidth="1"/>
    <col min="4854" max="5085" width="9.109375" style="9"/>
    <col min="5086" max="5087" width="1.109375" style="9" customWidth="1"/>
    <col min="5088" max="5088" width="36.109375" style="9" customWidth="1"/>
    <col min="5089" max="5089" width="9" style="9" customWidth="1"/>
    <col min="5090" max="5090" width="0" style="9" hidden="1" customWidth="1"/>
    <col min="5091" max="5091" width="19.88671875" style="9" bestFit="1" customWidth="1"/>
    <col min="5092" max="5092" width="7.88671875" style="9" customWidth="1"/>
    <col min="5093" max="5093" width="5.88671875" style="9" customWidth="1"/>
    <col min="5094" max="5094" width="7.109375" style="9" customWidth="1"/>
    <col min="5095" max="5095" width="8" style="9" customWidth="1"/>
    <col min="5096" max="5096" width="9.109375" style="9"/>
    <col min="5097" max="5097" width="6.109375" style="9" customWidth="1"/>
    <col min="5098" max="5100" width="8.109375" style="9" customWidth="1"/>
    <col min="5101" max="5101" width="9.109375" style="9"/>
    <col min="5102" max="5105" width="10.5546875" style="9" bestFit="1" customWidth="1"/>
    <col min="5106" max="5109" width="10.88671875" style="9" customWidth="1"/>
    <col min="5110" max="5341" width="9.109375" style="9"/>
    <col min="5342" max="5343" width="1.109375" style="9" customWidth="1"/>
    <col min="5344" max="5344" width="36.109375" style="9" customWidth="1"/>
    <col min="5345" max="5345" width="9" style="9" customWidth="1"/>
    <col min="5346" max="5346" width="0" style="9" hidden="1" customWidth="1"/>
    <col min="5347" max="5347" width="19.88671875" style="9" bestFit="1" customWidth="1"/>
    <col min="5348" max="5348" width="7.88671875" style="9" customWidth="1"/>
    <col min="5349" max="5349" width="5.88671875" style="9" customWidth="1"/>
    <col min="5350" max="5350" width="7.109375" style="9" customWidth="1"/>
    <col min="5351" max="5351" width="8" style="9" customWidth="1"/>
    <col min="5352" max="5352" width="9.109375" style="9"/>
    <col min="5353" max="5353" width="6.109375" style="9" customWidth="1"/>
    <col min="5354" max="5356" width="8.109375" style="9" customWidth="1"/>
    <col min="5357" max="5357" width="9.109375" style="9"/>
    <col min="5358" max="5361" width="10.5546875" style="9" bestFit="1" customWidth="1"/>
    <col min="5362" max="5365" width="10.88671875" style="9" customWidth="1"/>
    <col min="5366" max="5597" width="9.109375" style="9"/>
    <col min="5598" max="5599" width="1.109375" style="9" customWidth="1"/>
    <col min="5600" max="5600" width="36.109375" style="9" customWidth="1"/>
    <col min="5601" max="5601" width="9" style="9" customWidth="1"/>
    <col min="5602" max="5602" width="0" style="9" hidden="1" customWidth="1"/>
    <col min="5603" max="5603" width="19.88671875" style="9" bestFit="1" customWidth="1"/>
    <col min="5604" max="5604" width="7.88671875" style="9" customWidth="1"/>
    <col min="5605" max="5605" width="5.88671875" style="9" customWidth="1"/>
    <col min="5606" max="5606" width="7.109375" style="9" customWidth="1"/>
    <col min="5607" max="5607" width="8" style="9" customWidth="1"/>
    <col min="5608" max="5608" width="9.109375" style="9"/>
    <col min="5609" max="5609" width="6.109375" style="9" customWidth="1"/>
    <col min="5610" max="5612" width="8.109375" style="9" customWidth="1"/>
    <col min="5613" max="5613" width="9.109375" style="9"/>
    <col min="5614" max="5617" width="10.5546875" style="9" bestFit="1" customWidth="1"/>
    <col min="5618" max="5621" width="10.88671875" style="9" customWidth="1"/>
    <col min="5622" max="5853" width="9.109375" style="9"/>
    <col min="5854" max="5855" width="1.109375" style="9" customWidth="1"/>
    <col min="5856" max="5856" width="36.109375" style="9" customWidth="1"/>
    <col min="5857" max="5857" width="9" style="9" customWidth="1"/>
    <col min="5858" max="5858" width="0" style="9" hidden="1" customWidth="1"/>
    <col min="5859" max="5859" width="19.88671875" style="9" bestFit="1" customWidth="1"/>
    <col min="5860" max="5860" width="7.88671875" style="9" customWidth="1"/>
    <col min="5861" max="5861" width="5.88671875" style="9" customWidth="1"/>
    <col min="5862" max="5862" width="7.109375" style="9" customWidth="1"/>
    <col min="5863" max="5863" width="8" style="9" customWidth="1"/>
    <col min="5864" max="5864" width="9.109375" style="9"/>
    <col min="5865" max="5865" width="6.109375" style="9" customWidth="1"/>
    <col min="5866" max="5868" width="8.109375" style="9" customWidth="1"/>
    <col min="5869" max="5869" width="9.109375" style="9"/>
    <col min="5870" max="5873" width="10.5546875" style="9" bestFit="1" customWidth="1"/>
    <col min="5874" max="5877" width="10.88671875" style="9" customWidth="1"/>
    <col min="5878" max="6109" width="9.109375" style="9"/>
    <col min="6110" max="6111" width="1.109375" style="9" customWidth="1"/>
    <col min="6112" max="6112" width="36.109375" style="9" customWidth="1"/>
    <col min="6113" max="6113" width="9" style="9" customWidth="1"/>
    <col min="6114" max="6114" width="0" style="9" hidden="1" customWidth="1"/>
    <col min="6115" max="6115" width="19.88671875" style="9" bestFit="1" customWidth="1"/>
    <col min="6116" max="6116" width="7.88671875" style="9" customWidth="1"/>
    <col min="6117" max="6117" width="5.88671875" style="9" customWidth="1"/>
    <col min="6118" max="6118" width="7.109375" style="9" customWidth="1"/>
    <col min="6119" max="6119" width="8" style="9" customWidth="1"/>
    <col min="6120" max="6120" width="9.109375" style="9"/>
    <col min="6121" max="6121" width="6.109375" style="9" customWidth="1"/>
    <col min="6122" max="6124" width="8.109375" style="9" customWidth="1"/>
    <col min="6125" max="6125" width="9.109375" style="9"/>
    <col min="6126" max="6129" width="10.5546875" style="9" bestFit="1" customWidth="1"/>
    <col min="6130" max="6133" width="10.88671875" style="9" customWidth="1"/>
    <col min="6134" max="6365" width="9.109375" style="9"/>
    <col min="6366" max="6367" width="1.109375" style="9" customWidth="1"/>
    <col min="6368" max="6368" width="36.109375" style="9" customWidth="1"/>
    <col min="6369" max="6369" width="9" style="9" customWidth="1"/>
    <col min="6370" max="6370" width="0" style="9" hidden="1" customWidth="1"/>
    <col min="6371" max="6371" width="19.88671875" style="9" bestFit="1" customWidth="1"/>
    <col min="6372" max="6372" width="7.88671875" style="9" customWidth="1"/>
    <col min="6373" max="6373" width="5.88671875" style="9" customWidth="1"/>
    <col min="6374" max="6374" width="7.109375" style="9" customWidth="1"/>
    <col min="6375" max="6375" width="8" style="9" customWidth="1"/>
    <col min="6376" max="6376" width="9.109375" style="9"/>
    <col min="6377" max="6377" width="6.109375" style="9" customWidth="1"/>
    <col min="6378" max="6380" width="8.109375" style="9" customWidth="1"/>
    <col min="6381" max="6381" width="9.109375" style="9"/>
    <col min="6382" max="6385" width="10.5546875" style="9" bestFit="1" customWidth="1"/>
    <col min="6386" max="6389" width="10.88671875" style="9" customWidth="1"/>
    <col min="6390" max="6621" width="9.109375" style="9"/>
    <col min="6622" max="6623" width="1.109375" style="9" customWidth="1"/>
    <col min="6624" max="6624" width="36.109375" style="9" customWidth="1"/>
    <col min="6625" max="6625" width="9" style="9" customWidth="1"/>
    <col min="6626" max="6626" width="0" style="9" hidden="1" customWidth="1"/>
    <col min="6627" max="6627" width="19.88671875" style="9" bestFit="1" customWidth="1"/>
    <col min="6628" max="6628" width="7.88671875" style="9" customWidth="1"/>
    <col min="6629" max="6629" width="5.88671875" style="9" customWidth="1"/>
    <col min="6630" max="6630" width="7.109375" style="9" customWidth="1"/>
    <col min="6631" max="6631" width="8" style="9" customWidth="1"/>
    <col min="6632" max="6632" width="9.109375" style="9"/>
    <col min="6633" max="6633" width="6.109375" style="9" customWidth="1"/>
    <col min="6634" max="6636" width="8.109375" style="9" customWidth="1"/>
    <col min="6637" max="6637" width="9.109375" style="9"/>
    <col min="6638" max="6641" width="10.5546875" style="9" bestFit="1" customWidth="1"/>
    <col min="6642" max="6645" width="10.88671875" style="9" customWidth="1"/>
    <col min="6646" max="6877" width="9.109375" style="9"/>
    <col min="6878" max="6879" width="1.109375" style="9" customWidth="1"/>
    <col min="6880" max="6880" width="36.109375" style="9" customWidth="1"/>
    <col min="6881" max="6881" width="9" style="9" customWidth="1"/>
    <col min="6882" max="6882" width="0" style="9" hidden="1" customWidth="1"/>
    <col min="6883" max="6883" width="19.88671875" style="9" bestFit="1" customWidth="1"/>
    <col min="6884" max="6884" width="7.88671875" style="9" customWidth="1"/>
    <col min="6885" max="6885" width="5.88671875" style="9" customWidth="1"/>
    <col min="6886" max="6886" width="7.109375" style="9" customWidth="1"/>
    <col min="6887" max="6887" width="8" style="9" customWidth="1"/>
    <col min="6888" max="6888" width="9.109375" style="9"/>
    <col min="6889" max="6889" width="6.109375" style="9" customWidth="1"/>
    <col min="6890" max="6892" width="8.109375" style="9" customWidth="1"/>
    <col min="6893" max="6893" width="9.109375" style="9"/>
    <col min="6894" max="6897" width="10.5546875" style="9" bestFit="1" customWidth="1"/>
    <col min="6898" max="6901" width="10.88671875" style="9" customWidth="1"/>
    <col min="6902" max="7133" width="9.109375" style="9"/>
    <col min="7134" max="7135" width="1.109375" style="9" customWidth="1"/>
    <col min="7136" max="7136" width="36.109375" style="9" customWidth="1"/>
    <col min="7137" max="7137" width="9" style="9" customWidth="1"/>
    <col min="7138" max="7138" width="0" style="9" hidden="1" customWidth="1"/>
    <col min="7139" max="7139" width="19.88671875" style="9" bestFit="1" customWidth="1"/>
    <col min="7140" max="7140" width="7.88671875" style="9" customWidth="1"/>
    <col min="7141" max="7141" width="5.88671875" style="9" customWidth="1"/>
    <col min="7142" max="7142" width="7.109375" style="9" customWidth="1"/>
    <col min="7143" max="7143" width="8" style="9" customWidth="1"/>
    <col min="7144" max="7144" width="9.109375" style="9"/>
    <col min="7145" max="7145" width="6.109375" style="9" customWidth="1"/>
    <col min="7146" max="7148" width="8.109375" style="9" customWidth="1"/>
    <col min="7149" max="7149" width="9.109375" style="9"/>
    <col min="7150" max="7153" width="10.5546875" style="9" bestFit="1" customWidth="1"/>
    <col min="7154" max="7157" width="10.88671875" style="9" customWidth="1"/>
    <col min="7158" max="7389" width="9.109375" style="9"/>
    <col min="7390" max="7391" width="1.109375" style="9" customWidth="1"/>
    <col min="7392" max="7392" width="36.109375" style="9" customWidth="1"/>
    <col min="7393" max="7393" width="9" style="9" customWidth="1"/>
    <col min="7394" max="7394" width="0" style="9" hidden="1" customWidth="1"/>
    <col min="7395" max="7395" width="19.88671875" style="9" bestFit="1" customWidth="1"/>
    <col min="7396" max="7396" width="7.88671875" style="9" customWidth="1"/>
    <col min="7397" max="7397" width="5.88671875" style="9" customWidth="1"/>
    <col min="7398" max="7398" width="7.109375" style="9" customWidth="1"/>
    <col min="7399" max="7399" width="8" style="9" customWidth="1"/>
    <col min="7400" max="7400" width="9.109375" style="9"/>
    <col min="7401" max="7401" width="6.109375" style="9" customWidth="1"/>
    <col min="7402" max="7404" width="8.109375" style="9" customWidth="1"/>
    <col min="7405" max="7405" width="9.109375" style="9"/>
    <col min="7406" max="7409" width="10.5546875" style="9" bestFit="1" customWidth="1"/>
    <col min="7410" max="7413" width="10.88671875" style="9" customWidth="1"/>
    <col min="7414" max="7645" width="9.109375" style="9"/>
    <col min="7646" max="7647" width="1.109375" style="9" customWidth="1"/>
    <col min="7648" max="7648" width="36.109375" style="9" customWidth="1"/>
    <col min="7649" max="7649" width="9" style="9" customWidth="1"/>
    <col min="7650" max="7650" width="0" style="9" hidden="1" customWidth="1"/>
    <col min="7651" max="7651" width="19.88671875" style="9" bestFit="1" customWidth="1"/>
    <col min="7652" max="7652" width="7.88671875" style="9" customWidth="1"/>
    <col min="7653" max="7653" width="5.88671875" style="9" customWidth="1"/>
    <col min="7654" max="7654" width="7.109375" style="9" customWidth="1"/>
    <col min="7655" max="7655" width="8" style="9" customWidth="1"/>
    <col min="7656" max="7656" width="9.109375" style="9"/>
    <col min="7657" max="7657" width="6.109375" style="9" customWidth="1"/>
    <col min="7658" max="7660" width="8.109375" style="9" customWidth="1"/>
    <col min="7661" max="7661" width="9.109375" style="9"/>
    <col min="7662" max="7665" width="10.5546875" style="9" bestFit="1" customWidth="1"/>
    <col min="7666" max="7669" width="10.88671875" style="9" customWidth="1"/>
    <col min="7670" max="7901" width="9.109375" style="9"/>
    <col min="7902" max="7903" width="1.109375" style="9" customWidth="1"/>
    <col min="7904" max="7904" width="36.109375" style="9" customWidth="1"/>
    <col min="7905" max="7905" width="9" style="9" customWidth="1"/>
    <col min="7906" max="7906" width="0" style="9" hidden="1" customWidth="1"/>
    <col min="7907" max="7907" width="19.88671875" style="9" bestFit="1" customWidth="1"/>
    <col min="7908" max="7908" width="7.88671875" style="9" customWidth="1"/>
    <col min="7909" max="7909" width="5.88671875" style="9" customWidth="1"/>
    <col min="7910" max="7910" width="7.109375" style="9" customWidth="1"/>
    <col min="7911" max="7911" width="8" style="9" customWidth="1"/>
    <col min="7912" max="7912" width="9.109375" style="9"/>
    <col min="7913" max="7913" width="6.109375" style="9" customWidth="1"/>
    <col min="7914" max="7916" width="8.109375" style="9" customWidth="1"/>
    <col min="7917" max="7917" width="9.109375" style="9"/>
    <col min="7918" max="7921" width="10.5546875" style="9" bestFit="1" customWidth="1"/>
    <col min="7922" max="7925" width="10.88671875" style="9" customWidth="1"/>
    <col min="7926" max="8157" width="9.109375" style="9"/>
    <col min="8158" max="8159" width="1.109375" style="9" customWidth="1"/>
    <col min="8160" max="8160" width="36.109375" style="9" customWidth="1"/>
    <col min="8161" max="8161" width="9" style="9" customWidth="1"/>
    <col min="8162" max="8162" width="0" style="9" hidden="1" customWidth="1"/>
    <col min="8163" max="8163" width="19.88671875" style="9" bestFit="1" customWidth="1"/>
    <col min="8164" max="8164" width="7.88671875" style="9" customWidth="1"/>
    <col min="8165" max="8165" width="5.88671875" style="9" customWidth="1"/>
    <col min="8166" max="8166" width="7.109375" style="9" customWidth="1"/>
    <col min="8167" max="8167" width="8" style="9" customWidth="1"/>
    <col min="8168" max="8168" width="9.109375" style="9"/>
    <col min="8169" max="8169" width="6.109375" style="9" customWidth="1"/>
    <col min="8170" max="8172" width="8.109375" style="9" customWidth="1"/>
    <col min="8173" max="8173" width="9.109375" style="9"/>
    <col min="8174" max="8177" width="10.5546875" style="9" bestFit="1" customWidth="1"/>
    <col min="8178" max="8181" width="10.88671875" style="9" customWidth="1"/>
    <col min="8182" max="8413" width="9.109375" style="9"/>
    <col min="8414" max="8415" width="1.109375" style="9" customWidth="1"/>
    <col min="8416" max="8416" width="36.109375" style="9" customWidth="1"/>
    <col min="8417" max="8417" width="9" style="9" customWidth="1"/>
    <col min="8418" max="8418" width="0" style="9" hidden="1" customWidth="1"/>
    <col min="8419" max="8419" width="19.88671875" style="9" bestFit="1" customWidth="1"/>
    <col min="8420" max="8420" width="7.88671875" style="9" customWidth="1"/>
    <col min="8421" max="8421" width="5.88671875" style="9" customWidth="1"/>
    <col min="8422" max="8422" width="7.109375" style="9" customWidth="1"/>
    <col min="8423" max="8423" width="8" style="9" customWidth="1"/>
    <col min="8424" max="8424" width="9.109375" style="9"/>
    <col min="8425" max="8425" width="6.109375" style="9" customWidth="1"/>
    <col min="8426" max="8428" width="8.109375" style="9" customWidth="1"/>
    <col min="8429" max="8429" width="9.109375" style="9"/>
    <col min="8430" max="8433" width="10.5546875" style="9" bestFit="1" customWidth="1"/>
    <col min="8434" max="8437" width="10.88671875" style="9" customWidth="1"/>
    <col min="8438" max="8669" width="9.109375" style="9"/>
    <col min="8670" max="8671" width="1.109375" style="9" customWidth="1"/>
    <col min="8672" max="8672" width="36.109375" style="9" customWidth="1"/>
    <col min="8673" max="8673" width="9" style="9" customWidth="1"/>
    <col min="8674" max="8674" width="0" style="9" hidden="1" customWidth="1"/>
    <col min="8675" max="8675" width="19.88671875" style="9" bestFit="1" customWidth="1"/>
    <col min="8676" max="8676" width="7.88671875" style="9" customWidth="1"/>
    <col min="8677" max="8677" width="5.88671875" style="9" customWidth="1"/>
    <col min="8678" max="8678" width="7.109375" style="9" customWidth="1"/>
    <col min="8679" max="8679" width="8" style="9" customWidth="1"/>
    <col min="8680" max="8680" width="9.109375" style="9"/>
    <col min="8681" max="8681" width="6.109375" style="9" customWidth="1"/>
    <col min="8682" max="8684" width="8.109375" style="9" customWidth="1"/>
    <col min="8685" max="8685" width="9.109375" style="9"/>
    <col min="8686" max="8689" width="10.5546875" style="9" bestFit="1" customWidth="1"/>
    <col min="8690" max="8693" width="10.88671875" style="9" customWidth="1"/>
    <col min="8694" max="8925" width="9.109375" style="9"/>
    <col min="8926" max="8927" width="1.109375" style="9" customWidth="1"/>
    <col min="8928" max="8928" width="36.109375" style="9" customWidth="1"/>
    <col min="8929" max="8929" width="9" style="9" customWidth="1"/>
    <col min="8930" max="8930" width="0" style="9" hidden="1" customWidth="1"/>
    <col min="8931" max="8931" width="19.88671875" style="9" bestFit="1" customWidth="1"/>
    <col min="8932" max="8932" width="7.88671875" style="9" customWidth="1"/>
    <col min="8933" max="8933" width="5.88671875" style="9" customWidth="1"/>
    <col min="8934" max="8934" width="7.109375" style="9" customWidth="1"/>
    <col min="8935" max="8935" width="8" style="9" customWidth="1"/>
    <col min="8936" max="8936" width="9.109375" style="9"/>
    <col min="8937" max="8937" width="6.109375" style="9" customWidth="1"/>
    <col min="8938" max="8940" width="8.109375" style="9" customWidth="1"/>
    <col min="8941" max="8941" width="9.109375" style="9"/>
    <col min="8942" max="8945" width="10.5546875" style="9" bestFit="1" customWidth="1"/>
    <col min="8946" max="8949" width="10.88671875" style="9" customWidth="1"/>
    <col min="8950" max="9181" width="9.109375" style="9"/>
    <col min="9182" max="9183" width="1.109375" style="9" customWidth="1"/>
    <col min="9184" max="9184" width="36.109375" style="9" customWidth="1"/>
    <col min="9185" max="9185" width="9" style="9" customWidth="1"/>
    <col min="9186" max="9186" width="0" style="9" hidden="1" customWidth="1"/>
    <col min="9187" max="9187" width="19.88671875" style="9" bestFit="1" customWidth="1"/>
    <col min="9188" max="9188" width="7.88671875" style="9" customWidth="1"/>
    <col min="9189" max="9189" width="5.88671875" style="9" customWidth="1"/>
    <col min="9190" max="9190" width="7.109375" style="9" customWidth="1"/>
    <col min="9191" max="9191" width="8" style="9" customWidth="1"/>
    <col min="9192" max="9192" width="9.109375" style="9"/>
    <col min="9193" max="9193" width="6.109375" style="9" customWidth="1"/>
    <col min="9194" max="9196" width="8.109375" style="9" customWidth="1"/>
    <col min="9197" max="9197" width="9.109375" style="9"/>
    <col min="9198" max="9201" width="10.5546875" style="9" bestFit="1" customWidth="1"/>
    <col min="9202" max="9205" width="10.88671875" style="9" customWidth="1"/>
    <col min="9206" max="9437" width="9.109375" style="9"/>
    <col min="9438" max="9439" width="1.109375" style="9" customWidth="1"/>
    <col min="9440" max="9440" width="36.109375" style="9" customWidth="1"/>
    <col min="9441" max="9441" width="9" style="9" customWidth="1"/>
    <col min="9442" max="9442" width="0" style="9" hidden="1" customWidth="1"/>
    <col min="9443" max="9443" width="19.88671875" style="9" bestFit="1" customWidth="1"/>
    <col min="9444" max="9444" width="7.88671875" style="9" customWidth="1"/>
    <col min="9445" max="9445" width="5.88671875" style="9" customWidth="1"/>
    <col min="9446" max="9446" width="7.109375" style="9" customWidth="1"/>
    <col min="9447" max="9447" width="8" style="9" customWidth="1"/>
    <col min="9448" max="9448" width="9.109375" style="9"/>
    <col min="9449" max="9449" width="6.109375" style="9" customWidth="1"/>
    <col min="9450" max="9452" width="8.109375" style="9" customWidth="1"/>
    <col min="9453" max="9453" width="9.109375" style="9"/>
    <col min="9454" max="9457" width="10.5546875" style="9" bestFit="1" customWidth="1"/>
    <col min="9458" max="9461" width="10.88671875" style="9" customWidth="1"/>
    <col min="9462" max="9693" width="9.109375" style="9"/>
    <col min="9694" max="9695" width="1.109375" style="9" customWidth="1"/>
    <col min="9696" max="9696" width="36.109375" style="9" customWidth="1"/>
    <col min="9697" max="9697" width="9" style="9" customWidth="1"/>
    <col min="9698" max="9698" width="0" style="9" hidden="1" customWidth="1"/>
    <col min="9699" max="9699" width="19.88671875" style="9" bestFit="1" customWidth="1"/>
    <col min="9700" max="9700" width="7.88671875" style="9" customWidth="1"/>
    <col min="9701" max="9701" width="5.88671875" style="9" customWidth="1"/>
    <col min="9702" max="9702" width="7.109375" style="9" customWidth="1"/>
    <col min="9703" max="9703" width="8" style="9" customWidth="1"/>
    <col min="9704" max="9704" width="9.109375" style="9"/>
    <col min="9705" max="9705" width="6.109375" style="9" customWidth="1"/>
    <col min="9706" max="9708" width="8.109375" style="9" customWidth="1"/>
    <col min="9709" max="9709" width="9.109375" style="9"/>
    <col min="9710" max="9713" width="10.5546875" style="9" bestFit="1" customWidth="1"/>
    <col min="9714" max="9717" width="10.88671875" style="9" customWidth="1"/>
    <col min="9718" max="9949" width="9.109375" style="9"/>
    <col min="9950" max="9951" width="1.109375" style="9" customWidth="1"/>
    <col min="9952" max="9952" width="36.109375" style="9" customWidth="1"/>
    <col min="9953" max="9953" width="9" style="9" customWidth="1"/>
    <col min="9954" max="9954" width="0" style="9" hidden="1" customWidth="1"/>
    <col min="9955" max="9955" width="19.88671875" style="9" bestFit="1" customWidth="1"/>
    <col min="9956" max="9956" width="7.88671875" style="9" customWidth="1"/>
    <col min="9957" max="9957" width="5.88671875" style="9" customWidth="1"/>
    <col min="9958" max="9958" width="7.109375" style="9" customWidth="1"/>
    <col min="9959" max="9959" width="8" style="9" customWidth="1"/>
    <col min="9960" max="9960" width="9.109375" style="9"/>
    <col min="9961" max="9961" width="6.109375" style="9" customWidth="1"/>
    <col min="9962" max="9964" width="8.109375" style="9" customWidth="1"/>
    <col min="9965" max="9965" width="9.109375" style="9"/>
    <col min="9966" max="9969" width="10.5546875" style="9" bestFit="1" customWidth="1"/>
    <col min="9970" max="9973" width="10.88671875" style="9" customWidth="1"/>
    <col min="9974" max="10205" width="9.109375" style="9"/>
    <col min="10206" max="10207" width="1.109375" style="9" customWidth="1"/>
    <col min="10208" max="10208" width="36.109375" style="9" customWidth="1"/>
    <col min="10209" max="10209" width="9" style="9" customWidth="1"/>
    <col min="10210" max="10210" width="0" style="9" hidden="1" customWidth="1"/>
    <col min="10211" max="10211" width="19.88671875" style="9" bestFit="1" customWidth="1"/>
    <col min="10212" max="10212" width="7.88671875" style="9" customWidth="1"/>
    <col min="10213" max="10213" width="5.88671875" style="9" customWidth="1"/>
    <col min="10214" max="10214" width="7.109375" style="9" customWidth="1"/>
    <col min="10215" max="10215" width="8" style="9" customWidth="1"/>
    <col min="10216" max="10216" width="9.109375" style="9"/>
    <col min="10217" max="10217" width="6.109375" style="9" customWidth="1"/>
    <col min="10218" max="10220" width="8.109375" style="9" customWidth="1"/>
    <col min="10221" max="10221" width="9.109375" style="9"/>
    <col min="10222" max="10225" width="10.5546875" style="9" bestFit="1" customWidth="1"/>
    <col min="10226" max="10229" width="10.88671875" style="9" customWidth="1"/>
    <col min="10230" max="10461" width="9.109375" style="9"/>
    <col min="10462" max="10463" width="1.109375" style="9" customWidth="1"/>
    <col min="10464" max="10464" width="36.109375" style="9" customWidth="1"/>
    <col min="10465" max="10465" width="9" style="9" customWidth="1"/>
    <col min="10466" max="10466" width="0" style="9" hidden="1" customWidth="1"/>
    <col min="10467" max="10467" width="19.88671875" style="9" bestFit="1" customWidth="1"/>
    <col min="10468" max="10468" width="7.88671875" style="9" customWidth="1"/>
    <col min="10469" max="10469" width="5.88671875" style="9" customWidth="1"/>
    <col min="10470" max="10470" width="7.109375" style="9" customWidth="1"/>
    <col min="10471" max="10471" width="8" style="9" customWidth="1"/>
    <col min="10472" max="10472" width="9.109375" style="9"/>
    <col min="10473" max="10473" width="6.109375" style="9" customWidth="1"/>
    <col min="10474" max="10476" width="8.109375" style="9" customWidth="1"/>
    <col min="10477" max="10477" width="9.109375" style="9"/>
    <col min="10478" max="10481" width="10.5546875" style="9" bestFit="1" customWidth="1"/>
    <col min="10482" max="10485" width="10.88671875" style="9" customWidth="1"/>
    <col min="10486" max="10717" width="9.109375" style="9"/>
    <col min="10718" max="10719" width="1.109375" style="9" customWidth="1"/>
    <col min="10720" max="10720" width="36.109375" style="9" customWidth="1"/>
    <col min="10721" max="10721" width="9" style="9" customWidth="1"/>
    <col min="10722" max="10722" width="0" style="9" hidden="1" customWidth="1"/>
    <col min="10723" max="10723" width="19.88671875" style="9" bestFit="1" customWidth="1"/>
    <col min="10724" max="10724" width="7.88671875" style="9" customWidth="1"/>
    <col min="10725" max="10725" width="5.88671875" style="9" customWidth="1"/>
    <col min="10726" max="10726" width="7.109375" style="9" customWidth="1"/>
    <col min="10727" max="10727" width="8" style="9" customWidth="1"/>
    <col min="10728" max="10728" width="9.109375" style="9"/>
    <col min="10729" max="10729" width="6.109375" style="9" customWidth="1"/>
    <col min="10730" max="10732" width="8.109375" style="9" customWidth="1"/>
    <col min="10733" max="10733" width="9.109375" style="9"/>
    <col min="10734" max="10737" width="10.5546875" style="9" bestFit="1" customWidth="1"/>
    <col min="10738" max="10741" width="10.88671875" style="9" customWidth="1"/>
    <col min="10742" max="10973" width="9.109375" style="9"/>
    <col min="10974" max="10975" width="1.109375" style="9" customWidth="1"/>
    <col min="10976" max="10976" width="36.109375" style="9" customWidth="1"/>
    <col min="10977" max="10977" width="9" style="9" customWidth="1"/>
    <col min="10978" max="10978" width="0" style="9" hidden="1" customWidth="1"/>
    <col min="10979" max="10979" width="19.88671875" style="9" bestFit="1" customWidth="1"/>
    <col min="10980" max="10980" width="7.88671875" style="9" customWidth="1"/>
    <col min="10981" max="10981" width="5.88671875" style="9" customWidth="1"/>
    <col min="10982" max="10982" width="7.109375" style="9" customWidth="1"/>
    <col min="10983" max="10983" width="8" style="9" customWidth="1"/>
    <col min="10984" max="10984" width="9.109375" style="9"/>
    <col min="10985" max="10985" width="6.109375" style="9" customWidth="1"/>
    <col min="10986" max="10988" width="8.109375" style="9" customWidth="1"/>
    <col min="10989" max="10989" width="9.109375" style="9"/>
    <col min="10990" max="10993" width="10.5546875" style="9" bestFit="1" customWidth="1"/>
    <col min="10994" max="10997" width="10.88671875" style="9" customWidth="1"/>
    <col min="10998" max="11229" width="9.109375" style="9"/>
    <col min="11230" max="11231" width="1.109375" style="9" customWidth="1"/>
    <col min="11232" max="11232" width="36.109375" style="9" customWidth="1"/>
    <col min="11233" max="11233" width="9" style="9" customWidth="1"/>
    <col min="11234" max="11234" width="0" style="9" hidden="1" customWidth="1"/>
    <col min="11235" max="11235" width="19.88671875" style="9" bestFit="1" customWidth="1"/>
    <col min="11236" max="11236" width="7.88671875" style="9" customWidth="1"/>
    <col min="11237" max="11237" width="5.88671875" style="9" customWidth="1"/>
    <col min="11238" max="11238" width="7.109375" style="9" customWidth="1"/>
    <col min="11239" max="11239" width="8" style="9" customWidth="1"/>
    <col min="11240" max="11240" width="9.109375" style="9"/>
    <col min="11241" max="11241" width="6.109375" style="9" customWidth="1"/>
    <col min="11242" max="11244" width="8.109375" style="9" customWidth="1"/>
    <col min="11245" max="11245" width="9.109375" style="9"/>
    <col min="11246" max="11249" width="10.5546875" style="9" bestFit="1" customWidth="1"/>
    <col min="11250" max="11253" width="10.88671875" style="9" customWidth="1"/>
    <col min="11254" max="11485" width="9.109375" style="9"/>
    <col min="11486" max="11487" width="1.109375" style="9" customWidth="1"/>
    <col min="11488" max="11488" width="36.109375" style="9" customWidth="1"/>
    <col min="11489" max="11489" width="9" style="9" customWidth="1"/>
    <col min="11490" max="11490" width="0" style="9" hidden="1" customWidth="1"/>
    <col min="11491" max="11491" width="19.88671875" style="9" bestFit="1" customWidth="1"/>
    <col min="11492" max="11492" width="7.88671875" style="9" customWidth="1"/>
    <col min="11493" max="11493" width="5.88671875" style="9" customWidth="1"/>
    <col min="11494" max="11494" width="7.109375" style="9" customWidth="1"/>
    <col min="11495" max="11495" width="8" style="9" customWidth="1"/>
    <col min="11496" max="11496" width="9.109375" style="9"/>
    <col min="11497" max="11497" width="6.109375" style="9" customWidth="1"/>
    <col min="11498" max="11500" width="8.109375" style="9" customWidth="1"/>
    <col min="11501" max="11501" width="9.109375" style="9"/>
    <col min="11502" max="11505" width="10.5546875" style="9" bestFit="1" customWidth="1"/>
    <col min="11506" max="11509" width="10.88671875" style="9" customWidth="1"/>
    <col min="11510" max="11741" width="9.109375" style="9"/>
    <col min="11742" max="11743" width="1.109375" style="9" customWidth="1"/>
    <col min="11744" max="11744" width="36.109375" style="9" customWidth="1"/>
    <col min="11745" max="11745" width="9" style="9" customWidth="1"/>
    <col min="11746" max="11746" width="0" style="9" hidden="1" customWidth="1"/>
    <col min="11747" max="11747" width="19.88671875" style="9" bestFit="1" customWidth="1"/>
    <col min="11748" max="11748" width="7.88671875" style="9" customWidth="1"/>
    <col min="11749" max="11749" width="5.88671875" style="9" customWidth="1"/>
    <col min="11750" max="11750" width="7.109375" style="9" customWidth="1"/>
    <col min="11751" max="11751" width="8" style="9" customWidth="1"/>
    <col min="11752" max="11752" width="9.109375" style="9"/>
    <col min="11753" max="11753" width="6.109375" style="9" customWidth="1"/>
    <col min="11754" max="11756" width="8.109375" style="9" customWidth="1"/>
    <col min="11757" max="11757" width="9.109375" style="9"/>
    <col min="11758" max="11761" width="10.5546875" style="9" bestFit="1" customWidth="1"/>
    <col min="11762" max="11765" width="10.88671875" style="9" customWidth="1"/>
    <col min="11766" max="11997" width="9.109375" style="9"/>
    <col min="11998" max="11999" width="1.109375" style="9" customWidth="1"/>
    <col min="12000" max="12000" width="36.109375" style="9" customWidth="1"/>
    <col min="12001" max="12001" width="9" style="9" customWidth="1"/>
    <col min="12002" max="12002" width="0" style="9" hidden="1" customWidth="1"/>
    <col min="12003" max="12003" width="19.88671875" style="9" bestFit="1" customWidth="1"/>
    <col min="12004" max="12004" width="7.88671875" style="9" customWidth="1"/>
    <col min="12005" max="12005" width="5.88671875" style="9" customWidth="1"/>
    <col min="12006" max="12006" width="7.109375" style="9" customWidth="1"/>
    <col min="12007" max="12007" width="8" style="9" customWidth="1"/>
    <col min="12008" max="12008" width="9.109375" style="9"/>
    <col min="12009" max="12009" width="6.109375" style="9" customWidth="1"/>
    <col min="12010" max="12012" width="8.109375" style="9" customWidth="1"/>
    <col min="12013" max="12013" width="9.109375" style="9"/>
    <col min="12014" max="12017" width="10.5546875" style="9" bestFit="1" customWidth="1"/>
    <col min="12018" max="12021" width="10.88671875" style="9" customWidth="1"/>
    <col min="12022" max="12253" width="9.109375" style="9"/>
    <col min="12254" max="12255" width="1.109375" style="9" customWidth="1"/>
    <col min="12256" max="12256" width="36.109375" style="9" customWidth="1"/>
    <col min="12257" max="12257" width="9" style="9" customWidth="1"/>
    <col min="12258" max="12258" width="0" style="9" hidden="1" customWidth="1"/>
    <col min="12259" max="12259" width="19.88671875" style="9" bestFit="1" customWidth="1"/>
    <col min="12260" max="12260" width="7.88671875" style="9" customWidth="1"/>
    <col min="12261" max="12261" width="5.88671875" style="9" customWidth="1"/>
    <col min="12262" max="12262" width="7.109375" style="9" customWidth="1"/>
    <col min="12263" max="12263" width="8" style="9" customWidth="1"/>
    <col min="12264" max="12264" width="9.109375" style="9"/>
    <col min="12265" max="12265" width="6.109375" style="9" customWidth="1"/>
    <col min="12266" max="12268" width="8.109375" style="9" customWidth="1"/>
    <col min="12269" max="12269" width="9.109375" style="9"/>
    <col min="12270" max="12273" width="10.5546875" style="9" bestFit="1" customWidth="1"/>
    <col min="12274" max="12277" width="10.88671875" style="9" customWidth="1"/>
    <col min="12278" max="12509" width="9.109375" style="9"/>
    <col min="12510" max="12511" width="1.109375" style="9" customWidth="1"/>
    <col min="12512" max="12512" width="36.109375" style="9" customWidth="1"/>
    <col min="12513" max="12513" width="9" style="9" customWidth="1"/>
    <col min="12514" max="12514" width="0" style="9" hidden="1" customWidth="1"/>
    <col min="12515" max="12515" width="19.88671875" style="9" bestFit="1" customWidth="1"/>
    <col min="12516" max="12516" width="7.88671875" style="9" customWidth="1"/>
    <col min="12517" max="12517" width="5.88671875" style="9" customWidth="1"/>
    <col min="12518" max="12518" width="7.109375" style="9" customWidth="1"/>
    <col min="12519" max="12519" width="8" style="9" customWidth="1"/>
    <col min="12520" max="12520" width="9.109375" style="9"/>
    <col min="12521" max="12521" width="6.109375" style="9" customWidth="1"/>
    <col min="12522" max="12524" width="8.109375" style="9" customWidth="1"/>
    <col min="12525" max="12525" width="9.109375" style="9"/>
    <col min="12526" max="12529" width="10.5546875" style="9" bestFit="1" customWidth="1"/>
    <col min="12530" max="12533" width="10.88671875" style="9" customWidth="1"/>
    <col min="12534" max="12765" width="9.109375" style="9"/>
    <col min="12766" max="12767" width="1.109375" style="9" customWidth="1"/>
    <col min="12768" max="12768" width="36.109375" style="9" customWidth="1"/>
    <col min="12769" max="12769" width="9" style="9" customWidth="1"/>
    <col min="12770" max="12770" width="0" style="9" hidden="1" customWidth="1"/>
    <col min="12771" max="12771" width="19.88671875" style="9" bestFit="1" customWidth="1"/>
    <col min="12772" max="12772" width="7.88671875" style="9" customWidth="1"/>
    <col min="12773" max="12773" width="5.88671875" style="9" customWidth="1"/>
    <col min="12774" max="12774" width="7.109375" style="9" customWidth="1"/>
    <col min="12775" max="12775" width="8" style="9" customWidth="1"/>
    <col min="12776" max="12776" width="9.109375" style="9"/>
    <col min="12777" max="12777" width="6.109375" style="9" customWidth="1"/>
    <col min="12778" max="12780" width="8.109375" style="9" customWidth="1"/>
    <col min="12781" max="12781" width="9.109375" style="9"/>
    <col min="12782" max="12785" width="10.5546875" style="9" bestFit="1" customWidth="1"/>
    <col min="12786" max="12789" width="10.88671875" style="9" customWidth="1"/>
    <col min="12790" max="13021" width="9.109375" style="9"/>
    <col min="13022" max="13023" width="1.109375" style="9" customWidth="1"/>
    <col min="13024" max="13024" width="36.109375" style="9" customWidth="1"/>
    <col min="13025" max="13025" width="9" style="9" customWidth="1"/>
    <col min="13026" max="13026" width="0" style="9" hidden="1" customWidth="1"/>
    <col min="13027" max="13027" width="19.88671875" style="9" bestFit="1" customWidth="1"/>
    <col min="13028" max="13028" width="7.88671875" style="9" customWidth="1"/>
    <col min="13029" max="13029" width="5.88671875" style="9" customWidth="1"/>
    <col min="13030" max="13030" width="7.109375" style="9" customWidth="1"/>
    <col min="13031" max="13031" width="8" style="9" customWidth="1"/>
    <col min="13032" max="13032" width="9.109375" style="9"/>
    <col min="13033" max="13033" width="6.109375" style="9" customWidth="1"/>
    <col min="13034" max="13036" width="8.109375" style="9" customWidth="1"/>
    <col min="13037" max="13037" width="9.109375" style="9"/>
    <col min="13038" max="13041" width="10.5546875" style="9" bestFit="1" customWidth="1"/>
    <col min="13042" max="13045" width="10.88671875" style="9" customWidth="1"/>
    <col min="13046" max="13277" width="9.109375" style="9"/>
    <col min="13278" max="13279" width="1.109375" style="9" customWidth="1"/>
    <col min="13280" max="13280" width="36.109375" style="9" customWidth="1"/>
    <col min="13281" max="13281" width="9" style="9" customWidth="1"/>
    <col min="13282" max="13282" width="0" style="9" hidden="1" customWidth="1"/>
    <col min="13283" max="13283" width="19.88671875" style="9" bestFit="1" customWidth="1"/>
    <col min="13284" max="13284" width="7.88671875" style="9" customWidth="1"/>
    <col min="13285" max="13285" width="5.88671875" style="9" customWidth="1"/>
    <col min="13286" max="13286" width="7.109375" style="9" customWidth="1"/>
    <col min="13287" max="13287" width="8" style="9" customWidth="1"/>
    <col min="13288" max="13288" width="9.109375" style="9"/>
    <col min="13289" max="13289" width="6.109375" style="9" customWidth="1"/>
    <col min="13290" max="13292" width="8.109375" style="9" customWidth="1"/>
    <col min="13293" max="13293" width="9.109375" style="9"/>
    <col min="13294" max="13297" width="10.5546875" style="9" bestFit="1" customWidth="1"/>
    <col min="13298" max="13301" width="10.88671875" style="9" customWidth="1"/>
    <col min="13302" max="13533" width="9.109375" style="9"/>
    <col min="13534" max="13535" width="1.109375" style="9" customWidth="1"/>
    <col min="13536" max="13536" width="36.109375" style="9" customWidth="1"/>
    <col min="13537" max="13537" width="9" style="9" customWidth="1"/>
    <col min="13538" max="13538" width="0" style="9" hidden="1" customWidth="1"/>
    <col min="13539" max="13539" width="19.88671875" style="9" bestFit="1" customWidth="1"/>
    <col min="13540" max="13540" width="7.88671875" style="9" customWidth="1"/>
    <col min="13541" max="13541" width="5.88671875" style="9" customWidth="1"/>
    <col min="13542" max="13542" width="7.109375" style="9" customWidth="1"/>
    <col min="13543" max="13543" width="8" style="9" customWidth="1"/>
    <col min="13544" max="13544" width="9.109375" style="9"/>
    <col min="13545" max="13545" width="6.109375" style="9" customWidth="1"/>
    <col min="13546" max="13548" width="8.109375" style="9" customWidth="1"/>
    <col min="13549" max="13549" width="9.109375" style="9"/>
    <col min="13550" max="13553" width="10.5546875" style="9" bestFit="1" customWidth="1"/>
    <col min="13554" max="13557" width="10.88671875" style="9" customWidth="1"/>
    <col min="13558" max="13789" width="9.109375" style="9"/>
    <col min="13790" max="13791" width="1.109375" style="9" customWidth="1"/>
    <col min="13792" max="13792" width="36.109375" style="9" customWidth="1"/>
    <col min="13793" max="13793" width="9" style="9" customWidth="1"/>
    <col min="13794" max="13794" width="0" style="9" hidden="1" customWidth="1"/>
    <col min="13795" max="13795" width="19.88671875" style="9" bestFit="1" customWidth="1"/>
    <col min="13796" max="13796" width="7.88671875" style="9" customWidth="1"/>
    <col min="13797" max="13797" width="5.88671875" style="9" customWidth="1"/>
    <col min="13798" max="13798" width="7.109375" style="9" customWidth="1"/>
    <col min="13799" max="13799" width="8" style="9" customWidth="1"/>
    <col min="13800" max="13800" width="9.109375" style="9"/>
    <col min="13801" max="13801" width="6.109375" style="9" customWidth="1"/>
    <col min="13802" max="13804" width="8.109375" style="9" customWidth="1"/>
    <col min="13805" max="13805" width="9.109375" style="9"/>
    <col min="13806" max="13809" width="10.5546875" style="9" bestFit="1" customWidth="1"/>
    <col min="13810" max="13813" width="10.88671875" style="9" customWidth="1"/>
    <col min="13814" max="14045" width="9.109375" style="9"/>
    <col min="14046" max="14047" width="1.109375" style="9" customWidth="1"/>
    <col min="14048" max="14048" width="36.109375" style="9" customWidth="1"/>
    <col min="14049" max="14049" width="9" style="9" customWidth="1"/>
    <col min="14050" max="14050" width="0" style="9" hidden="1" customWidth="1"/>
    <col min="14051" max="14051" width="19.88671875" style="9" bestFit="1" customWidth="1"/>
    <col min="14052" max="14052" width="7.88671875" style="9" customWidth="1"/>
    <col min="14053" max="14053" width="5.88671875" style="9" customWidth="1"/>
    <col min="14054" max="14054" width="7.109375" style="9" customWidth="1"/>
    <col min="14055" max="14055" width="8" style="9" customWidth="1"/>
    <col min="14056" max="14056" width="9.109375" style="9"/>
    <col min="14057" max="14057" width="6.109375" style="9" customWidth="1"/>
    <col min="14058" max="14060" width="8.109375" style="9" customWidth="1"/>
    <col min="14061" max="14061" width="9.109375" style="9"/>
    <col min="14062" max="14065" width="10.5546875" style="9" bestFit="1" customWidth="1"/>
    <col min="14066" max="14069" width="10.88671875" style="9" customWidth="1"/>
    <col min="14070" max="14301" width="9.109375" style="9"/>
    <col min="14302" max="14303" width="1.109375" style="9" customWidth="1"/>
    <col min="14304" max="14304" width="36.109375" style="9" customWidth="1"/>
    <col min="14305" max="14305" width="9" style="9" customWidth="1"/>
    <col min="14306" max="14306" width="0" style="9" hidden="1" customWidth="1"/>
    <col min="14307" max="14307" width="19.88671875" style="9" bestFit="1" customWidth="1"/>
    <col min="14308" max="14308" width="7.88671875" style="9" customWidth="1"/>
    <col min="14309" max="14309" width="5.88671875" style="9" customWidth="1"/>
    <col min="14310" max="14310" width="7.109375" style="9" customWidth="1"/>
    <col min="14311" max="14311" width="8" style="9" customWidth="1"/>
    <col min="14312" max="14312" width="9.109375" style="9"/>
    <col min="14313" max="14313" width="6.109375" style="9" customWidth="1"/>
    <col min="14314" max="14316" width="8.109375" style="9" customWidth="1"/>
    <col min="14317" max="14317" width="9.109375" style="9"/>
    <col min="14318" max="14321" width="10.5546875" style="9" bestFit="1" customWidth="1"/>
    <col min="14322" max="14325" width="10.88671875" style="9" customWidth="1"/>
    <col min="14326" max="14557" width="9.109375" style="9"/>
    <col min="14558" max="14559" width="1.109375" style="9" customWidth="1"/>
    <col min="14560" max="14560" width="36.109375" style="9" customWidth="1"/>
    <col min="14561" max="14561" width="9" style="9" customWidth="1"/>
    <col min="14562" max="14562" width="0" style="9" hidden="1" customWidth="1"/>
    <col min="14563" max="14563" width="19.88671875" style="9" bestFit="1" customWidth="1"/>
    <col min="14564" max="14564" width="7.88671875" style="9" customWidth="1"/>
    <col min="14565" max="14565" width="5.88671875" style="9" customWidth="1"/>
    <col min="14566" max="14566" width="7.109375" style="9" customWidth="1"/>
    <col min="14567" max="14567" width="8" style="9" customWidth="1"/>
    <col min="14568" max="14568" width="9.109375" style="9"/>
    <col min="14569" max="14569" width="6.109375" style="9" customWidth="1"/>
    <col min="14570" max="14572" width="8.109375" style="9" customWidth="1"/>
    <col min="14573" max="14573" width="9.109375" style="9"/>
    <col min="14574" max="14577" width="10.5546875" style="9" bestFit="1" customWidth="1"/>
    <col min="14578" max="14581" width="10.88671875" style="9" customWidth="1"/>
    <col min="14582" max="14813" width="9.109375" style="9"/>
    <col min="14814" max="14815" width="1.109375" style="9" customWidth="1"/>
    <col min="14816" max="14816" width="36.109375" style="9" customWidth="1"/>
    <col min="14817" max="14817" width="9" style="9" customWidth="1"/>
    <col min="14818" max="14818" width="0" style="9" hidden="1" customWidth="1"/>
    <col min="14819" max="14819" width="19.88671875" style="9" bestFit="1" customWidth="1"/>
    <col min="14820" max="14820" width="7.88671875" style="9" customWidth="1"/>
    <col min="14821" max="14821" width="5.88671875" style="9" customWidth="1"/>
    <col min="14822" max="14822" width="7.109375" style="9" customWidth="1"/>
    <col min="14823" max="14823" width="8" style="9" customWidth="1"/>
    <col min="14824" max="14824" width="9.109375" style="9"/>
    <col min="14825" max="14825" width="6.109375" style="9" customWidth="1"/>
    <col min="14826" max="14828" width="8.109375" style="9" customWidth="1"/>
    <col min="14829" max="14829" width="9.109375" style="9"/>
    <col min="14830" max="14833" width="10.5546875" style="9" bestFit="1" customWidth="1"/>
    <col min="14834" max="14837" width="10.88671875" style="9" customWidth="1"/>
    <col min="14838" max="15069" width="9.109375" style="9"/>
    <col min="15070" max="15071" width="1.109375" style="9" customWidth="1"/>
    <col min="15072" max="15072" width="36.109375" style="9" customWidth="1"/>
    <col min="15073" max="15073" width="9" style="9" customWidth="1"/>
    <col min="15074" max="15074" width="0" style="9" hidden="1" customWidth="1"/>
    <col min="15075" max="15075" width="19.88671875" style="9" bestFit="1" customWidth="1"/>
    <col min="15076" max="15076" width="7.88671875" style="9" customWidth="1"/>
    <col min="15077" max="15077" width="5.88671875" style="9" customWidth="1"/>
    <col min="15078" max="15078" width="7.109375" style="9" customWidth="1"/>
    <col min="15079" max="15079" width="8" style="9" customWidth="1"/>
    <col min="15080" max="15080" width="9.109375" style="9"/>
    <col min="15081" max="15081" width="6.109375" style="9" customWidth="1"/>
    <col min="15082" max="15084" width="8.109375" style="9" customWidth="1"/>
    <col min="15085" max="15085" width="9.109375" style="9"/>
    <col min="15086" max="15089" width="10.5546875" style="9" bestFit="1" customWidth="1"/>
    <col min="15090" max="15093" width="10.88671875" style="9" customWidth="1"/>
    <col min="15094" max="15325" width="9.109375" style="9"/>
    <col min="15326" max="15327" width="1.109375" style="9" customWidth="1"/>
    <col min="15328" max="15328" width="36.109375" style="9" customWidth="1"/>
    <col min="15329" max="15329" width="9" style="9" customWidth="1"/>
    <col min="15330" max="15330" width="0" style="9" hidden="1" customWidth="1"/>
    <col min="15331" max="15331" width="19.88671875" style="9" bestFit="1" customWidth="1"/>
    <col min="15332" max="15332" width="7.88671875" style="9" customWidth="1"/>
    <col min="15333" max="15333" width="5.88671875" style="9" customWidth="1"/>
    <col min="15334" max="15334" width="7.109375" style="9" customWidth="1"/>
    <col min="15335" max="15335" width="8" style="9" customWidth="1"/>
    <col min="15336" max="15336" width="9.109375" style="9"/>
    <col min="15337" max="15337" width="6.109375" style="9" customWidth="1"/>
    <col min="15338" max="15340" width="8.109375" style="9" customWidth="1"/>
    <col min="15341" max="15341" width="9.109375" style="9"/>
    <col min="15342" max="15345" width="10.5546875" style="9" bestFit="1" customWidth="1"/>
    <col min="15346" max="15349" width="10.88671875" style="9" customWidth="1"/>
    <col min="15350" max="15581" width="9.109375" style="9"/>
    <col min="15582" max="15583" width="1.109375" style="9" customWidth="1"/>
    <col min="15584" max="15584" width="36.109375" style="9" customWidth="1"/>
    <col min="15585" max="15585" width="9" style="9" customWidth="1"/>
    <col min="15586" max="15586" width="0" style="9" hidden="1" customWidth="1"/>
    <col min="15587" max="15587" width="19.88671875" style="9" bestFit="1" customWidth="1"/>
    <col min="15588" max="15588" width="7.88671875" style="9" customWidth="1"/>
    <col min="15589" max="15589" width="5.88671875" style="9" customWidth="1"/>
    <col min="15590" max="15590" width="7.109375" style="9" customWidth="1"/>
    <col min="15591" max="15591" width="8" style="9" customWidth="1"/>
    <col min="15592" max="15592" width="9.109375" style="9"/>
    <col min="15593" max="15593" width="6.109375" style="9" customWidth="1"/>
    <col min="15594" max="15596" width="8.109375" style="9" customWidth="1"/>
    <col min="15597" max="15597" width="9.109375" style="9"/>
    <col min="15598" max="15601" width="10.5546875" style="9" bestFit="1" customWidth="1"/>
    <col min="15602" max="15605" width="10.88671875" style="9" customWidth="1"/>
    <col min="15606" max="15837" width="9.109375" style="9"/>
    <col min="15838" max="15839" width="1.109375" style="9" customWidth="1"/>
    <col min="15840" max="15840" width="36.109375" style="9" customWidth="1"/>
    <col min="15841" max="15841" width="9" style="9" customWidth="1"/>
    <col min="15842" max="15842" width="0" style="9" hidden="1" customWidth="1"/>
    <col min="15843" max="15843" width="19.88671875" style="9" bestFit="1" customWidth="1"/>
    <col min="15844" max="15844" width="7.88671875" style="9" customWidth="1"/>
    <col min="15845" max="15845" width="5.88671875" style="9" customWidth="1"/>
    <col min="15846" max="15846" width="7.109375" style="9" customWidth="1"/>
    <col min="15847" max="15847" width="8" style="9" customWidth="1"/>
    <col min="15848" max="15848" width="9.109375" style="9"/>
    <col min="15849" max="15849" width="6.109375" style="9" customWidth="1"/>
    <col min="15850" max="15852" width="8.109375" style="9" customWidth="1"/>
    <col min="15853" max="15853" width="9.109375" style="9"/>
    <col min="15854" max="15857" width="10.5546875" style="9" bestFit="1" customWidth="1"/>
    <col min="15858" max="15861" width="10.88671875" style="9" customWidth="1"/>
    <col min="15862" max="16093" width="9.109375" style="9"/>
    <col min="16094" max="16095" width="1.109375" style="9" customWidth="1"/>
    <col min="16096" max="16096" width="36.109375" style="9" customWidth="1"/>
    <col min="16097" max="16097" width="9" style="9" customWidth="1"/>
    <col min="16098" max="16098" width="0" style="9" hidden="1" customWidth="1"/>
    <col min="16099" max="16099" width="19.88671875" style="9" bestFit="1" customWidth="1"/>
    <col min="16100" max="16100" width="7.88671875" style="9" customWidth="1"/>
    <col min="16101" max="16101" width="5.88671875" style="9" customWidth="1"/>
    <col min="16102" max="16102" width="7.109375" style="9" customWidth="1"/>
    <col min="16103" max="16103" width="8" style="9" customWidth="1"/>
    <col min="16104" max="16104" width="9.109375" style="9"/>
    <col min="16105" max="16105" width="6.109375" style="9" customWidth="1"/>
    <col min="16106" max="16108" width="8.109375" style="9" customWidth="1"/>
    <col min="16109" max="16109" width="9.109375" style="9"/>
    <col min="16110" max="16113" width="10.5546875" style="9" bestFit="1" customWidth="1"/>
    <col min="16114" max="16117" width="10.88671875" style="9" customWidth="1"/>
    <col min="16118"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6" t="s">
        <v>338</v>
      </c>
      <c r="C2" s="686"/>
      <c r="D2" s="686"/>
      <c r="E2" s="686"/>
      <c r="F2" s="686"/>
      <c r="G2" s="686"/>
      <c r="H2" s="686"/>
      <c r="I2" s="686"/>
      <c r="J2" s="686"/>
      <c r="K2" s="686"/>
      <c r="L2" s="686"/>
      <c r="M2" s="686"/>
      <c r="N2" s="686"/>
      <c r="O2" s="686"/>
      <c r="P2" s="686"/>
      <c r="Q2" s="330"/>
    </row>
    <row r="3" spans="1:17" s="16" customFormat="1" ht="69.75" customHeight="1" thickBot="1" x14ac:dyDescent="0.35">
      <c r="A3" s="8"/>
      <c r="B3" s="687" t="s">
        <v>0</v>
      </c>
      <c r="C3" s="688"/>
      <c r="D3" s="688"/>
      <c r="E3" s="380" t="s">
        <v>1</v>
      </c>
      <c r="F3" s="381" t="s">
        <v>2</v>
      </c>
      <c r="G3" s="382" t="s">
        <v>226</v>
      </c>
      <c r="H3" s="383" t="s">
        <v>4</v>
      </c>
      <c r="I3" s="381" t="s">
        <v>5</v>
      </c>
      <c r="J3" s="382" t="s">
        <v>6</v>
      </c>
      <c r="K3" s="382" t="s">
        <v>7</v>
      </c>
      <c r="L3" s="382" t="s">
        <v>8</v>
      </c>
      <c r="M3" s="383" t="s">
        <v>9</v>
      </c>
      <c r="N3" s="382" t="s">
        <v>10</v>
      </c>
      <c r="O3" s="381" t="s">
        <v>11</v>
      </c>
      <c r="P3" s="384" t="s">
        <v>12</v>
      </c>
      <c r="Q3" s="14"/>
    </row>
    <row r="4" spans="1:17" s="16" customFormat="1" ht="15" hidden="1" customHeight="1" x14ac:dyDescent="0.3">
      <c r="A4" s="8"/>
      <c r="B4" s="385"/>
      <c r="C4" s="386"/>
      <c r="D4" s="386"/>
      <c r="E4" s="387"/>
      <c r="F4" s="388"/>
      <c r="G4" s="389"/>
      <c r="H4" s="390"/>
      <c r="I4" s="388"/>
      <c r="J4" s="389"/>
      <c r="K4" s="389"/>
      <c r="L4" s="389"/>
      <c r="M4" s="390"/>
      <c r="N4" s="391"/>
      <c r="O4" s="209">
        <v>6</v>
      </c>
      <c r="P4" s="392"/>
      <c r="Q4" s="14"/>
    </row>
    <row r="5" spans="1:17" s="16" customFormat="1" ht="15" hidden="1" customHeight="1" thickBot="1" x14ac:dyDescent="0.35">
      <c r="A5" s="8"/>
      <c r="B5" s="393" t="s">
        <v>340</v>
      </c>
      <c r="C5" s="394"/>
      <c r="D5" s="394"/>
      <c r="E5" s="394"/>
      <c r="F5" s="394"/>
      <c r="G5" s="394"/>
      <c r="H5" s="394"/>
      <c r="I5" s="395"/>
      <c r="K5" s="394"/>
      <c r="L5" s="394"/>
      <c r="M5" s="394"/>
      <c r="N5" s="394"/>
      <c r="P5" s="396"/>
      <c r="Q5" s="31"/>
    </row>
    <row r="6" spans="1:17" ht="12.75" customHeight="1" x14ac:dyDescent="0.25">
      <c r="B6" s="397" t="s">
        <v>17</v>
      </c>
      <c r="C6" s="398"/>
      <c r="D6" s="399"/>
      <c r="E6" s="218"/>
      <c r="F6" s="219"/>
      <c r="G6" s="220"/>
      <c r="H6" s="278"/>
      <c r="I6" s="279"/>
      <c r="J6" s="280"/>
      <c r="K6" s="280"/>
      <c r="L6" s="400"/>
      <c r="M6" s="278"/>
      <c r="N6" s="281"/>
      <c r="O6" s="279"/>
      <c r="P6" s="401"/>
    </row>
    <row r="7" spans="1:17" ht="12.75" customHeight="1" thickBot="1" x14ac:dyDescent="0.3">
      <c r="B7" s="402"/>
      <c r="C7" s="403"/>
      <c r="D7" s="404" t="s">
        <v>227</v>
      </c>
      <c r="E7" s="228" t="s">
        <v>19</v>
      </c>
      <c r="F7" s="229" t="s">
        <v>20</v>
      </c>
      <c r="G7" s="230">
        <v>1.87</v>
      </c>
      <c r="H7" s="231"/>
      <c r="I7" s="232"/>
      <c r="J7" s="233">
        <f>ROUND(G7*(1-H7),2)</f>
        <v>1.87</v>
      </c>
      <c r="K7" s="233">
        <v>10.02</v>
      </c>
      <c r="L7" s="405">
        <v>10.02</v>
      </c>
      <c r="M7" s="231">
        <v>0.5</v>
      </c>
      <c r="N7" s="234">
        <f>ROUNDDOWN(K7*M7,2)</f>
        <v>5.01</v>
      </c>
      <c r="O7" s="233">
        <f>MIN($O4,N7)</f>
        <v>5.01</v>
      </c>
      <c r="P7" s="406">
        <f>ROUND(O7*$J7,2)</f>
        <v>9.3699999999999992</v>
      </c>
      <c r="Q7" s="57"/>
    </row>
    <row r="8" spans="1:17" ht="12.75" customHeight="1" thickBot="1" x14ac:dyDescent="0.3">
      <c r="B8" s="407" t="s">
        <v>22</v>
      </c>
      <c r="C8" s="408"/>
      <c r="D8" s="409"/>
      <c r="E8" s="239"/>
      <c r="F8" s="229"/>
      <c r="G8" s="240"/>
      <c r="H8" s="241"/>
      <c r="I8" s="242"/>
      <c r="J8" s="243"/>
      <c r="K8" s="243"/>
      <c r="L8" s="410"/>
      <c r="M8" s="241"/>
      <c r="N8" s="244"/>
      <c r="O8" s="243"/>
      <c r="P8" s="411"/>
      <c r="Q8" s="57"/>
    </row>
    <row r="9" spans="1:17" ht="12.75" customHeight="1" x14ac:dyDescent="0.25">
      <c r="B9" s="412"/>
      <c r="C9" s="413"/>
      <c r="D9" s="414" t="s">
        <v>23</v>
      </c>
      <c r="E9" s="247" t="s">
        <v>24</v>
      </c>
      <c r="F9" s="248" t="s">
        <v>20</v>
      </c>
      <c r="G9" s="249">
        <v>0.63</v>
      </c>
      <c r="H9" s="250"/>
      <c r="I9" s="251"/>
      <c r="J9" s="252">
        <f t="shared" ref="J9:J80" si="0">ROUND(G9*(1-H9),2)</f>
        <v>0.63</v>
      </c>
      <c r="K9" s="252">
        <v>10.02</v>
      </c>
      <c r="L9" s="415">
        <v>10.02</v>
      </c>
      <c r="M9" s="250">
        <v>0.5</v>
      </c>
      <c r="N9" s="253">
        <f>ROUND(K9*M9,2)</f>
        <v>5.01</v>
      </c>
      <c r="O9" s="252">
        <f>MIN($O$4,N9)</f>
        <v>5.01</v>
      </c>
      <c r="P9" s="416">
        <f t="shared" ref="P9:P79" si="1">ROUND(O9*$J9,2)</f>
        <v>3.16</v>
      </c>
      <c r="Q9" s="57"/>
    </row>
    <row r="10" spans="1:17" ht="12.75" customHeight="1" x14ac:dyDescent="0.25">
      <c r="B10" s="417"/>
      <c r="C10" s="418"/>
      <c r="D10" s="419" t="s">
        <v>25</v>
      </c>
      <c r="E10" s="256" t="s">
        <v>26</v>
      </c>
      <c r="F10" s="257" t="s">
        <v>20</v>
      </c>
      <c r="G10" s="258">
        <v>0.67</v>
      </c>
      <c r="H10" s="259"/>
      <c r="I10" s="260"/>
      <c r="J10" s="261">
        <f t="shared" si="0"/>
        <v>0.67</v>
      </c>
      <c r="K10" s="261">
        <v>10.02</v>
      </c>
      <c r="L10" s="420">
        <v>10.02</v>
      </c>
      <c r="M10" s="259">
        <v>0.5</v>
      </c>
      <c r="N10" s="262">
        <f>ROUND(K10*M10,2)</f>
        <v>5.01</v>
      </c>
      <c r="O10" s="261">
        <f>MIN($O$4,N10)</f>
        <v>5.01</v>
      </c>
      <c r="P10" s="421">
        <f t="shared" si="1"/>
        <v>3.36</v>
      </c>
      <c r="Q10" s="57"/>
    </row>
    <row r="11" spans="1:17" ht="12.75" customHeight="1" x14ac:dyDescent="0.25">
      <c r="B11" s="417"/>
      <c r="C11" s="418"/>
      <c r="D11" s="419" t="s">
        <v>28</v>
      </c>
      <c r="E11" s="256" t="s">
        <v>29</v>
      </c>
      <c r="F11" s="257" t="s">
        <v>20</v>
      </c>
      <c r="G11" s="258">
        <v>0.19</v>
      </c>
      <c r="H11" s="259"/>
      <c r="I11" s="260"/>
      <c r="J11" s="261">
        <f t="shared" si="0"/>
        <v>0.19</v>
      </c>
      <c r="K11" s="261">
        <v>10.02</v>
      </c>
      <c r="L11" s="420">
        <v>10.83</v>
      </c>
      <c r="M11" s="259">
        <v>0.5</v>
      </c>
      <c r="N11" s="262">
        <f>ROUND(K11*M11,2)</f>
        <v>5.01</v>
      </c>
      <c r="O11" s="261">
        <f>MIN($O$4,N11)</f>
        <v>5.01</v>
      </c>
      <c r="P11" s="421">
        <f t="shared" si="1"/>
        <v>0.95</v>
      </c>
      <c r="Q11" s="57"/>
    </row>
    <row r="12" spans="1:17" ht="12.75" customHeight="1" x14ac:dyDescent="0.25">
      <c r="B12" s="423"/>
      <c r="C12" s="424"/>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5">
      <c r="B13" s="423"/>
      <c r="C13" s="424"/>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5">
      <c r="B14" s="423"/>
      <c r="C14" s="424"/>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5">
      <c r="B15" s="423"/>
      <c r="C15" s="424"/>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3">
      <c r="B16" s="402"/>
      <c r="C16" s="403"/>
      <c r="D16" s="404" t="s">
        <v>35</v>
      </c>
      <c r="E16" s="228" t="s">
        <v>36</v>
      </c>
      <c r="F16" s="273" t="s">
        <v>20</v>
      </c>
      <c r="G16" s="230">
        <v>0.17</v>
      </c>
      <c r="H16" s="231"/>
      <c r="I16" s="232"/>
      <c r="J16" s="233">
        <f t="shared" si="0"/>
        <v>0.17</v>
      </c>
      <c r="K16" s="233">
        <v>10.02</v>
      </c>
      <c r="L16" s="405">
        <v>10.83</v>
      </c>
      <c r="M16" s="231">
        <v>0.5</v>
      </c>
      <c r="N16" s="234">
        <f>ROUND(K16*M16,2)</f>
        <v>5.01</v>
      </c>
      <c r="O16" s="233">
        <f>MIN($O$4,N16)</f>
        <v>5.01</v>
      </c>
      <c r="P16" s="406">
        <f t="shared" si="1"/>
        <v>0.85</v>
      </c>
      <c r="Q16" s="57"/>
    </row>
    <row r="17" spans="2:17" ht="12.75" customHeight="1" x14ac:dyDescent="0.25">
      <c r="B17" s="422" t="s">
        <v>349</v>
      </c>
      <c r="C17" s="413"/>
      <c r="D17" s="414"/>
      <c r="E17" s="247"/>
      <c r="F17" s="248"/>
      <c r="G17" s="249"/>
      <c r="H17" s="250"/>
      <c r="I17" s="251"/>
      <c r="J17" s="252"/>
      <c r="K17" s="252"/>
      <c r="L17" s="415"/>
      <c r="M17" s="250"/>
      <c r="N17" s="253"/>
      <c r="O17" s="252"/>
      <c r="P17" s="416"/>
      <c r="Q17" s="57"/>
    </row>
    <row r="18" spans="2:17" ht="12.75" customHeight="1" x14ac:dyDescent="0.25">
      <c r="B18" s="412"/>
      <c r="C18" s="413"/>
      <c r="D18" s="414" t="s">
        <v>37</v>
      </c>
      <c r="E18" s="247" t="s">
        <v>38</v>
      </c>
      <c r="F18" s="248" t="s">
        <v>39</v>
      </c>
      <c r="G18" s="249">
        <v>0.99</v>
      </c>
      <c r="H18" s="250"/>
      <c r="I18" s="251"/>
      <c r="J18" s="261">
        <f t="shared" si="0"/>
        <v>0.99</v>
      </c>
      <c r="K18" s="252">
        <v>9.7899999999999991</v>
      </c>
      <c r="L18" s="415">
        <v>17.21</v>
      </c>
      <c r="M18" s="250">
        <v>0.5</v>
      </c>
      <c r="N18" s="253">
        <f t="shared" ref="N18:N26" si="4">ROUND(K18*M18,2)</f>
        <v>4.9000000000000004</v>
      </c>
      <c r="O18" s="261">
        <f t="shared" ref="O18:O26" si="5">MIN($O$4,N18)</f>
        <v>4.9000000000000004</v>
      </c>
      <c r="P18" s="421">
        <f t="shared" si="1"/>
        <v>4.8499999999999996</v>
      </c>
      <c r="Q18" s="57"/>
    </row>
    <row r="19" spans="2:17" ht="12.75" customHeight="1" x14ac:dyDescent="0.25">
      <c r="B19" s="412"/>
      <c r="C19" s="413"/>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5">
      <c r="B20" s="417"/>
      <c r="C20" s="418"/>
      <c r="D20" s="419" t="s">
        <v>230</v>
      </c>
      <c r="E20" s="256" t="s">
        <v>43</v>
      </c>
      <c r="F20" s="257" t="s">
        <v>39</v>
      </c>
      <c r="G20" s="258">
        <v>0.56000000000000005</v>
      </c>
      <c r="H20" s="259"/>
      <c r="I20" s="260"/>
      <c r="J20" s="261">
        <f t="shared" si="0"/>
        <v>0.56000000000000005</v>
      </c>
      <c r="K20" s="261">
        <v>9.7899999999999991</v>
      </c>
      <c r="L20" s="420">
        <v>17.21</v>
      </c>
      <c r="M20" s="259">
        <v>0.5</v>
      </c>
      <c r="N20" s="262">
        <f t="shared" si="4"/>
        <v>4.9000000000000004</v>
      </c>
      <c r="O20" s="261">
        <f t="shared" si="5"/>
        <v>4.9000000000000004</v>
      </c>
      <c r="P20" s="421">
        <f t="shared" si="1"/>
        <v>2.74</v>
      </c>
      <c r="Q20" s="57"/>
    </row>
    <row r="21" spans="2:17" ht="12.75" customHeight="1" x14ac:dyDescent="0.25">
      <c r="B21" s="417"/>
      <c r="C21" s="418"/>
      <c r="D21" s="419" t="s">
        <v>42</v>
      </c>
      <c r="E21" s="256" t="s">
        <v>43</v>
      </c>
      <c r="F21" s="248" t="s">
        <v>39</v>
      </c>
      <c r="G21" s="258">
        <v>0.56000000000000005</v>
      </c>
      <c r="H21" s="259"/>
      <c r="I21" s="260"/>
      <c r="J21" s="261">
        <f t="shared" si="0"/>
        <v>0.56000000000000005</v>
      </c>
      <c r="K21" s="261">
        <v>9.7899999999999991</v>
      </c>
      <c r="L21" s="420">
        <v>18.21</v>
      </c>
      <c r="M21" s="259">
        <v>0.5</v>
      </c>
      <c r="N21" s="262">
        <f t="shared" si="4"/>
        <v>4.9000000000000004</v>
      </c>
      <c r="O21" s="261">
        <f t="shared" si="5"/>
        <v>4.9000000000000004</v>
      </c>
      <c r="P21" s="421">
        <f t="shared" si="1"/>
        <v>2.74</v>
      </c>
      <c r="Q21" s="57"/>
    </row>
    <row r="22" spans="2:17" ht="12.75" customHeight="1" x14ac:dyDescent="0.25">
      <c r="B22" s="417"/>
      <c r="C22" s="418"/>
      <c r="D22" s="419" t="s">
        <v>44</v>
      </c>
      <c r="E22" s="256" t="s">
        <v>45</v>
      </c>
      <c r="F22" s="248" t="s">
        <v>39</v>
      </c>
      <c r="G22" s="258">
        <v>0.44</v>
      </c>
      <c r="H22" s="259"/>
      <c r="I22" s="260"/>
      <c r="J22" s="261">
        <f t="shared" si="0"/>
        <v>0.44</v>
      </c>
      <c r="K22" s="261">
        <v>9.7899999999999991</v>
      </c>
      <c r="L22" s="420">
        <v>19.21</v>
      </c>
      <c r="M22" s="259">
        <v>0.5</v>
      </c>
      <c r="N22" s="262">
        <f t="shared" si="4"/>
        <v>4.9000000000000004</v>
      </c>
      <c r="O22" s="261">
        <f t="shared" si="5"/>
        <v>4.9000000000000004</v>
      </c>
      <c r="P22" s="421">
        <f t="shared" si="1"/>
        <v>2.16</v>
      </c>
      <c r="Q22" s="57"/>
    </row>
    <row r="23" spans="2:17" ht="12.75" customHeight="1" x14ac:dyDescent="0.25">
      <c r="B23" s="417"/>
      <c r="C23" s="418"/>
      <c r="D23" s="419" t="s">
        <v>46</v>
      </c>
      <c r="E23" s="256" t="s">
        <v>47</v>
      </c>
      <c r="F23" s="248" t="s">
        <v>39</v>
      </c>
      <c r="G23" s="258">
        <v>0.36</v>
      </c>
      <c r="H23" s="259"/>
      <c r="I23" s="260"/>
      <c r="J23" s="261">
        <f t="shared" si="0"/>
        <v>0.36</v>
      </c>
      <c r="K23" s="261">
        <v>9.7899999999999991</v>
      </c>
      <c r="L23" s="420">
        <v>20.21</v>
      </c>
      <c r="M23" s="259">
        <v>0.5</v>
      </c>
      <c r="N23" s="262">
        <f t="shared" si="4"/>
        <v>4.9000000000000004</v>
      </c>
      <c r="O23" s="261">
        <f t="shared" si="5"/>
        <v>4.9000000000000004</v>
      </c>
      <c r="P23" s="421">
        <f t="shared" si="1"/>
        <v>1.76</v>
      </c>
      <c r="Q23" s="57"/>
    </row>
    <row r="24" spans="2:17" ht="12.75" customHeight="1" x14ac:dyDescent="0.25">
      <c r="B24" s="423"/>
      <c r="C24" s="424"/>
      <c r="D24" s="425" t="s">
        <v>231</v>
      </c>
      <c r="E24" s="265" t="s">
        <v>49</v>
      </c>
      <c r="F24" s="266" t="s">
        <v>39</v>
      </c>
      <c r="G24" s="267">
        <v>0.3</v>
      </c>
      <c r="H24" s="268"/>
      <c r="I24" s="269"/>
      <c r="J24" s="270">
        <f t="shared" si="0"/>
        <v>0.3</v>
      </c>
      <c r="K24" s="270">
        <v>9.7899999999999991</v>
      </c>
      <c r="L24" s="420">
        <v>17.21</v>
      </c>
      <c r="M24" s="259">
        <v>0.5</v>
      </c>
      <c r="N24" s="262">
        <f t="shared" si="4"/>
        <v>4.9000000000000004</v>
      </c>
      <c r="O24" s="261">
        <f t="shared" si="5"/>
        <v>4.9000000000000004</v>
      </c>
      <c r="P24" s="421">
        <f t="shared" si="1"/>
        <v>1.47</v>
      </c>
      <c r="Q24" s="57"/>
    </row>
    <row r="25" spans="2:17" ht="12.75" customHeight="1" x14ac:dyDescent="0.25">
      <c r="B25" s="423"/>
      <c r="C25" s="424"/>
      <c r="D25" s="425" t="s">
        <v>232</v>
      </c>
      <c r="E25" s="265" t="s">
        <v>51</v>
      </c>
      <c r="F25" s="266" t="s">
        <v>39</v>
      </c>
      <c r="G25" s="267">
        <v>0.26</v>
      </c>
      <c r="H25" s="268"/>
      <c r="I25" s="269"/>
      <c r="J25" s="270">
        <f t="shared" si="0"/>
        <v>0.26</v>
      </c>
      <c r="K25" s="270">
        <v>9.7899999999999991</v>
      </c>
      <c r="L25" s="426">
        <v>17.21</v>
      </c>
      <c r="M25" s="259">
        <v>0.5</v>
      </c>
      <c r="N25" s="262">
        <f t="shared" si="4"/>
        <v>4.9000000000000004</v>
      </c>
      <c r="O25" s="261">
        <f t="shared" si="5"/>
        <v>4.9000000000000004</v>
      </c>
      <c r="P25" s="421">
        <f t="shared" si="1"/>
        <v>1.27</v>
      </c>
      <c r="Q25" s="57"/>
    </row>
    <row r="26" spans="2:17" ht="12.75" customHeight="1" thickBot="1" x14ac:dyDescent="0.3">
      <c r="B26" s="402"/>
      <c r="C26" s="403"/>
      <c r="D26" s="404" t="s">
        <v>52</v>
      </c>
      <c r="E26" s="228" t="s">
        <v>53</v>
      </c>
      <c r="F26" s="273" t="s">
        <v>101</v>
      </c>
      <c r="G26" s="230">
        <v>0.26</v>
      </c>
      <c r="H26" s="231"/>
      <c r="I26" s="232"/>
      <c r="J26" s="233">
        <f t="shared" si="0"/>
        <v>0.26</v>
      </c>
      <c r="K26" s="233">
        <v>9.7899999999999991</v>
      </c>
      <c r="L26" s="405">
        <v>17.21</v>
      </c>
      <c r="M26" s="231">
        <v>0.5</v>
      </c>
      <c r="N26" s="234">
        <f t="shared" si="4"/>
        <v>4.9000000000000004</v>
      </c>
      <c r="O26" s="233">
        <f t="shared" si="5"/>
        <v>4.9000000000000004</v>
      </c>
      <c r="P26" s="406">
        <f t="shared" si="1"/>
        <v>1.27</v>
      </c>
      <c r="Q26" s="57"/>
    </row>
    <row r="27" spans="2:17" ht="12.75" customHeight="1" x14ac:dyDescent="0.25">
      <c r="B27" s="422" t="s">
        <v>54</v>
      </c>
      <c r="C27" s="413"/>
      <c r="D27" s="414"/>
      <c r="E27" s="247"/>
      <c r="F27" s="248"/>
      <c r="G27" s="249"/>
      <c r="H27" s="250"/>
      <c r="I27" s="251"/>
      <c r="J27" s="252"/>
      <c r="K27" s="252"/>
      <c r="L27" s="415"/>
      <c r="M27" s="250"/>
      <c r="N27" s="253"/>
      <c r="O27" s="252"/>
      <c r="P27" s="416"/>
      <c r="Q27" s="57"/>
    </row>
    <row r="28" spans="2:17" ht="12.75" customHeight="1" x14ac:dyDescent="0.25">
      <c r="B28" s="412"/>
      <c r="C28" s="413"/>
      <c r="D28" s="414" t="s">
        <v>55</v>
      </c>
      <c r="E28" s="247" t="s">
        <v>56</v>
      </c>
      <c r="F28" s="248" t="s">
        <v>233</v>
      </c>
      <c r="G28" s="249">
        <v>0.6</v>
      </c>
      <c r="H28" s="250"/>
      <c r="I28" s="251"/>
      <c r="J28" s="252">
        <f t="shared" si="0"/>
        <v>0.6</v>
      </c>
      <c r="K28" s="252">
        <v>6.43</v>
      </c>
      <c r="L28" s="415">
        <v>6.43</v>
      </c>
      <c r="M28" s="250">
        <v>0.5</v>
      </c>
      <c r="N28" s="253">
        <f>ROUND(K28*M28,2)</f>
        <v>3.22</v>
      </c>
      <c r="O28" s="261">
        <f>MIN($O$4,N28)</f>
        <v>3.22</v>
      </c>
      <c r="P28" s="421">
        <f t="shared" si="1"/>
        <v>1.93</v>
      </c>
      <c r="Q28" s="57"/>
    </row>
    <row r="29" spans="2:17" ht="12.75" customHeight="1" thickBot="1" x14ac:dyDescent="0.3">
      <c r="B29" s="402"/>
      <c r="C29" s="403"/>
      <c r="D29" s="404" t="s">
        <v>58</v>
      </c>
      <c r="E29" s="228" t="s">
        <v>59</v>
      </c>
      <c r="F29" s="273" t="s">
        <v>233</v>
      </c>
      <c r="G29" s="230">
        <v>0.38</v>
      </c>
      <c r="H29" s="231"/>
      <c r="I29" s="232"/>
      <c r="J29" s="233">
        <f t="shared" si="0"/>
        <v>0.38</v>
      </c>
      <c r="K29" s="233">
        <v>6.43</v>
      </c>
      <c r="L29" s="405">
        <v>6.43</v>
      </c>
      <c r="M29" s="231">
        <v>0.5</v>
      </c>
      <c r="N29" s="234">
        <f>ROUND(K29*M29,2)</f>
        <v>3.22</v>
      </c>
      <c r="O29" s="233">
        <f>MIN($O$4,N29)</f>
        <v>3.22</v>
      </c>
      <c r="P29" s="406">
        <f t="shared" si="1"/>
        <v>1.22</v>
      </c>
      <c r="Q29" s="57"/>
    </row>
    <row r="30" spans="2:17" ht="12.75" customHeight="1" x14ac:dyDescent="0.25">
      <c r="B30" s="422" t="s">
        <v>60</v>
      </c>
      <c r="C30" s="413"/>
      <c r="D30" s="414"/>
      <c r="E30" s="247"/>
      <c r="F30" s="248"/>
      <c r="G30" s="249"/>
      <c r="H30" s="250"/>
      <c r="I30" s="251"/>
      <c r="J30" s="252"/>
      <c r="K30" s="252"/>
      <c r="L30" s="415"/>
      <c r="M30" s="250"/>
      <c r="N30" s="253"/>
      <c r="O30" s="252"/>
      <c r="P30" s="416"/>
      <c r="Q30" s="57"/>
    </row>
    <row r="31" spans="2:17" ht="12.75" customHeight="1" x14ac:dyDescent="0.25">
      <c r="B31" s="417"/>
      <c r="C31" s="418"/>
      <c r="D31" s="419" t="s">
        <v>234</v>
      </c>
      <c r="E31" s="256" t="s">
        <v>235</v>
      </c>
      <c r="F31" s="257" t="s">
        <v>236</v>
      </c>
      <c r="G31" s="258">
        <v>1.25</v>
      </c>
      <c r="H31" s="259"/>
      <c r="I31" s="260"/>
      <c r="J31" s="261">
        <f t="shared" si="0"/>
        <v>1.25</v>
      </c>
      <c r="K31" s="261">
        <v>7.86</v>
      </c>
      <c r="L31" s="420">
        <v>6.43</v>
      </c>
      <c r="M31" s="259">
        <v>0.5</v>
      </c>
      <c r="N31" s="262">
        <f>ROUND(K31*M31,2)</f>
        <v>3.93</v>
      </c>
      <c r="O31" s="261">
        <f t="shared" ref="O31:O38" si="6">MIN($O$4,N31)</f>
        <v>3.93</v>
      </c>
      <c r="P31" s="421">
        <f t="shared" si="1"/>
        <v>4.91</v>
      </c>
      <c r="Q31" s="57"/>
    </row>
    <row r="32" spans="2:17" ht="12.75" customHeight="1" x14ac:dyDescent="0.25">
      <c r="B32" s="417"/>
      <c r="C32" s="418"/>
      <c r="D32" s="419" t="s">
        <v>237</v>
      </c>
      <c r="E32" s="256" t="s">
        <v>238</v>
      </c>
      <c r="F32" s="257" t="s">
        <v>239</v>
      </c>
      <c r="G32" s="258">
        <v>0.28000000000000003</v>
      </c>
      <c r="H32" s="259"/>
      <c r="I32" s="260"/>
      <c r="J32" s="261">
        <f t="shared" si="0"/>
        <v>0.28000000000000003</v>
      </c>
      <c r="K32" s="261">
        <v>7.86</v>
      </c>
      <c r="L32" s="420">
        <v>6.43</v>
      </c>
      <c r="M32" s="259">
        <v>0.5</v>
      </c>
      <c r="N32" s="262">
        <f t="shared" ref="N32:N88" si="7">ROUND(K32*M32,2)</f>
        <v>3.93</v>
      </c>
      <c r="O32" s="261">
        <f t="shared" si="6"/>
        <v>3.93</v>
      </c>
      <c r="P32" s="421">
        <f t="shared" si="1"/>
        <v>1.1000000000000001</v>
      </c>
      <c r="Q32" s="57"/>
    </row>
    <row r="33" spans="2:17" ht="12.75" customHeight="1" x14ac:dyDescent="0.25">
      <c r="B33" s="417"/>
      <c r="C33" s="418"/>
      <c r="D33" s="419" t="s">
        <v>61</v>
      </c>
      <c r="E33" s="256" t="s">
        <v>62</v>
      </c>
      <c r="F33" s="257" t="s">
        <v>20</v>
      </c>
      <c r="G33" s="258">
        <v>2.31</v>
      </c>
      <c r="H33" s="259"/>
      <c r="I33" s="260"/>
      <c r="J33" s="261">
        <f t="shared" si="0"/>
        <v>2.31</v>
      </c>
      <c r="K33" s="261">
        <v>7.86</v>
      </c>
      <c r="L33" s="420">
        <v>6.43</v>
      </c>
      <c r="M33" s="259">
        <v>0.5</v>
      </c>
      <c r="N33" s="262">
        <f t="shared" si="7"/>
        <v>3.93</v>
      </c>
      <c r="O33" s="261">
        <f t="shared" si="6"/>
        <v>3.93</v>
      </c>
      <c r="P33" s="421">
        <f t="shared" si="1"/>
        <v>9.08</v>
      </c>
      <c r="Q33" s="57"/>
    </row>
    <row r="34" spans="2:17" ht="12.75" customHeight="1" x14ac:dyDescent="0.25">
      <c r="B34" s="417"/>
      <c r="C34" s="418"/>
      <c r="D34" s="419" t="s">
        <v>240</v>
      </c>
      <c r="E34" s="256" t="s">
        <v>241</v>
      </c>
      <c r="F34" s="257" t="s">
        <v>20</v>
      </c>
      <c r="G34" s="258">
        <v>1.33</v>
      </c>
      <c r="H34" s="259"/>
      <c r="I34" s="260"/>
      <c r="J34" s="261">
        <f t="shared" si="0"/>
        <v>1.33</v>
      </c>
      <c r="K34" s="261">
        <v>7.86</v>
      </c>
      <c r="L34" s="420">
        <v>6.43</v>
      </c>
      <c r="M34" s="259">
        <v>0.5</v>
      </c>
      <c r="N34" s="262">
        <f t="shared" si="7"/>
        <v>3.93</v>
      </c>
      <c r="O34" s="261">
        <f t="shared" si="6"/>
        <v>3.93</v>
      </c>
      <c r="P34" s="421">
        <f t="shared" si="1"/>
        <v>5.23</v>
      </c>
      <c r="Q34" s="57"/>
    </row>
    <row r="35" spans="2:17" ht="12.75" customHeight="1" x14ac:dyDescent="0.25">
      <c r="B35" s="417"/>
      <c r="C35" s="418"/>
      <c r="D35" s="419" t="s">
        <v>63</v>
      </c>
      <c r="E35" s="256" t="s">
        <v>64</v>
      </c>
      <c r="F35" s="257" t="s">
        <v>65</v>
      </c>
      <c r="G35" s="258">
        <v>0.33</v>
      </c>
      <c r="H35" s="259"/>
      <c r="I35" s="260"/>
      <c r="J35" s="261">
        <f t="shared" si="0"/>
        <v>0.33</v>
      </c>
      <c r="K35" s="261">
        <v>7.86</v>
      </c>
      <c r="L35" s="420">
        <v>6.43</v>
      </c>
      <c r="M35" s="259">
        <v>0.5</v>
      </c>
      <c r="N35" s="262">
        <f t="shared" si="7"/>
        <v>3.93</v>
      </c>
      <c r="O35" s="261">
        <f t="shared" si="6"/>
        <v>3.93</v>
      </c>
      <c r="P35" s="421">
        <f t="shared" si="1"/>
        <v>1.3</v>
      </c>
      <c r="Q35" s="57"/>
    </row>
    <row r="36" spans="2:17" ht="12.75" customHeight="1" x14ac:dyDescent="0.25">
      <c r="B36" s="417"/>
      <c r="C36" s="418"/>
      <c r="D36" s="419" t="s">
        <v>242</v>
      </c>
      <c r="E36" s="256" t="s">
        <v>67</v>
      </c>
      <c r="F36" s="257" t="s">
        <v>243</v>
      </c>
      <c r="G36" s="258">
        <v>13.73</v>
      </c>
      <c r="H36" s="259"/>
      <c r="I36" s="260"/>
      <c r="J36" s="261">
        <f t="shared" si="0"/>
        <v>13.73</v>
      </c>
      <c r="K36" s="261">
        <v>15.77</v>
      </c>
      <c r="L36" s="420">
        <v>6.43</v>
      </c>
      <c r="M36" s="259">
        <v>0.5</v>
      </c>
      <c r="N36" s="262">
        <f t="shared" si="7"/>
        <v>7.89</v>
      </c>
      <c r="O36" s="261">
        <f t="shared" si="6"/>
        <v>6</v>
      </c>
      <c r="P36" s="421">
        <f t="shared" si="1"/>
        <v>82.38</v>
      </c>
      <c r="Q36" s="57"/>
    </row>
    <row r="37" spans="2:17" ht="12.75" customHeight="1" x14ac:dyDescent="0.25">
      <c r="B37" s="423"/>
      <c r="C37" s="424"/>
      <c r="D37" s="425" t="s">
        <v>636</v>
      </c>
      <c r="E37" s="265" t="s">
        <v>637</v>
      </c>
      <c r="F37" s="266" t="s">
        <v>638</v>
      </c>
      <c r="G37" s="267">
        <v>16.899999999999999</v>
      </c>
      <c r="H37" s="268"/>
      <c r="I37" s="269"/>
      <c r="J37" s="270">
        <f t="shared" si="0"/>
        <v>16.899999999999999</v>
      </c>
      <c r="K37" s="270">
        <v>7.86</v>
      </c>
      <c r="L37" s="426"/>
      <c r="M37" s="268">
        <v>0.5</v>
      </c>
      <c r="N37" s="271">
        <f t="shared" si="7"/>
        <v>3.93</v>
      </c>
      <c r="O37" s="270">
        <f t="shared" si="6"/>
        <v>3.93</v>
      </c>
      <c r="P37" s="421">
        <f t="shared" si="1"/>
        <v>66.42</v>
      </c>
      <c r="Q37" s="57"/>
    </row>
    <row r="38" spans="2:17" ht="12.75" customHeight="1" thickBot="1" x14ac:dyDescent="0.3">
      <c r="B38" s="402"/>
      <c r="C38" s="403"/>
      <c r="D38" s="404" t="s">
        <v>69</v>
      </c>
      <c r="E38" s="228" t="s">
        <v>70</v>
      </c>
      <c r="F38" s="273" t="s">
        <v>244</v>
      </c>
      <c r="G38" s="230">
        <v>3.82</v>
      </c>
      <c r="H38" s="231"/>
      <c r="I38" s="232"/>
      <c r="J38" s="233">
        <f t="shared" si="0"/>
        <v>3.82</v>
      </c>
      <c r="K38" s="233">
        <v>7.86</v>
      </c>
      <c r="L38" s="405">
        <v>6.43</v>
      </c>
      <c r="M38" s="231">
        <v>0.5</v>
      </c>
      <c r="N38" s="234">
        <f t="shared" si="7"/>
        <v>3.93</v>
      </c>
      <c r="O38" s="233">
        <f t="shared" si="6"/>
        <v>3.93</v>
      </c>
      <c r="P38" s="406">
        <f t="shared" si="1"/>
        <v>15.01</v>
      </c>
      <c r="Q38" s="57"/>
    </row>
    <row r="39" spans="2:17" ht="12.75" customHeight="1" x14ac:dyDescent="0.25">
      <c r="B39" s="422" t="s">
        <v>72</v>
      </c>
      <c r="C39" s="413"/>
      <c r="D39" s="414"/>
      <c r="E39" s="247"/>
      <c r="F39" s="248"/>
      <c r="G39" s="249"/>
      <c r="H39" s="250"/>
      <c r="I39" s="251"/>
      <c r="J39" s="252"/>
      <c r="K39" s="252"/>
      <c r="L39" s="415"/>
      <c r="M39" s="250"/>
      <c r="N39" s="253"/>
      <c r="O39" s="252"/>
      <c r="P39" s="416"/>
      <c r="Q39" s="57"/>
    </row>
    <row r="40" spans="2:17" ht="12.75" customHeight="1" x14ac:dyDescent="0.25">
      <c r="B40" s="417"/>
      <c r="C40" s="418"/>
      <c r="D40" s="419" t="s">
        <v>73</v>
      </c>
      <c r="E40" s="256" t="s">
        <v>74</v>
      </c>
      <c r="F40" s="257" t="s">
        <v>20</v>
      </c>
      <c r="G40" s="258">
        <v>0.49</v>
      </c>
      <c r="H40" s="259"/>
      <c r="I40" s="260"/>
      <c r="J40" s="261">
        <f t="shared" si="0"/>
        <v>0.49</v>
      </c>
      <c r="K40" s="261">
        <v>8.31</v>
      </c>
      <c r="L40" s="420">
        <v>4.2</v>
      </c>
      <c r="M40" s="259">
        <v>0.5</v>
      </c>
      <c r="N40" s="262">
        <f t="shared" si="7"/>
        <v>4.16</v>
      </c>
      <c r="O40" s="261">
        <f t="shared" ref="O40:O45" si="8">MIN($O$4,N40)</f>
        <v>4.16</v>
      </c>
      <c r="P40" s="421">
        <f t="shared" si="1"/>
        <v>2.04</v>
      </c>
      <c r="Q40" s="57"/>
    </row>
    <row r="41" spans="2:17" ht="12.75" customHeight="1" x14ac:dyDescent="0.25">
      <c r="B41" s="417"/>
      <c r="C41" s="418"/>
      <c r="D41" s="419" t="s">
        <v>75</v>
      </c>
      <c r="E41" s="256" t="s">
        <v>76</v>
      </c>
      <c r="F41" s="257" t="s">
        <v>20</v>
      </c>
      <c r="G41" s="258">
        <v>11.12</v>
      </c>
      <c r="H41" s="259">
        <v>0.44</v>
      </c>
      <c r="I41" s="260" t="s">
        <v>77</v>
      </c>
      <c r="J41" s="261">
        <f t="shared" si="0"/>
        <v>6.23</v>
      </c>
      <c r="K41" s="261">
        <v>3.49</v>
      </c>
      <c r="L41" s="420">
        <v>4.2</v>
      </c>
      <c r="M41" s="259">
        <v>0.5</v>
      </c>
      <c r="N41" s="262">
        <f t="shared" si="7"/>
        <v>1.75</v>
      </c>
      <c r="O41" s="261">
        <f t="shared" si="8"/>
        <v>1.75</v>
      </c>
      <c r="P41" s="421">
        <f t="shared" si="1"/>
        <v>10.9</v>
      </c>
      <c r="Q41" s="57"/>
    </row>
    <row r="42" spans="2:17" ht="12.75" customHeight="1" x14ac:dyDescent="0.25">
      <c r="B42" s="417"/>
      <c r="C42" s="418"/>
      <c r="D42" s="419" t="s">
        <v>245</v>
      </c>
      <c r="E42" s="256" t="s">
        <v>86</v>
      </c>
      <c r="F42" s="257" t="s">
        <v>84</v>
      </c>
      <c r="G42" s="258">
        <v>0.17</v>
      </c>
      <c r="H42" s="259"/>
      <c r="I42" s="260"/>
      <c r="J42" s="261">
        <f t="shared" si="0"/>
        <v>0.17</v>
      </c>
      <c r="K42" s="261">
        <v>3.49</v>
      </c>
      <c r="L42" s="420">
        <v>4.2</v>
      </c>
      <c r="M42" s="259">
        <v>0.5</v>
      </c>
      <c r="N42" s="262">
        <f t="shared" si="7"/>
        <v>1.75</v>
      </c>
      <c r="O42" s="261">
        <f t="shared" si="8"/>
        <v>1.75</v>
      </c>
      <c r="P42" s="421">
        <f t="shared" si="1"/>
        <v>0.3</v>
      </c>
      <c r="Q42" s="57"/>
    </row>
    <row r="43" spans="2:17" ht="12.75" customHeight="1" x14ac:dyDescent="0.25">
      <c r="B43" s="417"/>
      <c r="C43" s="418"/>
      <c r="D43" s="419" t="s">
        <v>87</v>
      </c>
      <c r="E43" s="256" t="s">
        <v>246</v>
      </c>
      <c r="F43" s="257" t="s">
        <v>84</v>
      </c>
      <c r="G43" s="258">
        <v>0.14000000000000001</v>
      </c>
      <c r="H43" s="259"/>
      <c r="I43" s="260"/>
      <c r="J43" s="261">
        <f t="shared" si="0"/>
        <v>0.14000000000000001</v>
      </c>
      <c r="K43" s="261">
        <v>3.49</v>
      </c>
      <c r="L43" s="420">
        <v>4.2</v>
      </c>
      <c r="M43" s="259">
        <v>0.5</v>
      </c>
      <c r="N43" s="262">
        <f t="shared" si="7"/>
        <v>1.75</v>
      </c>
      <c r="O43" s="261">
        <f t="shared" si="8"/>
        <v>1.75</v>
      </c>
      <c r="P43" s="421">
        <f t="shared" si="1"/>
        <v>0.25</v>
      </c>
      <c r="Q43" s="57"/>
    </row>
    <row r="44" spans="2:17" ht="12.75" customHeight="1" x14ac:dyDescent="0.25">
      <c r="B44" s="417"/>
      <c r="C44" s="418"/>
      <c r="D44" s="419" t="s">
        <v>89</v>
      </c>
      <c r="E44" s="256" t="s">
        <v>90</v>
      </c>
      <c r="F44" s="257" t="s">
        <v>84</v>
      </c>
      <c r="G44" s="258">
        <v>0.11</v>
      </c>
      <c r="H44" s="259"/>
      <c r="I44" s="260"/>
      <c r="J44" s="261">
        <f t="shared" si="0"/>
        <v>0.11</v>
      </c>
      <c r="K44" s="261">
        <v>10.44</v>
      </c>
      <c r="L44" s="420">
        <v>4.2</v>
      </c>
      <c r="M44" s="259">
        <v>0.5</v>
      </c>
      <c r="N44" s="262">
        <f t="shared" si="7"/>
        <v>5.22</v>
      </c>
      <c r="O44" s="261">
        <f t="shared" si="8"/>
        <v>5.22</v>
      </c>
      <c r="P44" s="421">
        <f t="shared" si="1"/>
        <v>0.56999999999999995</v>
      </c>
      <c r="Q44" s="57"/>
    </row>
    <row r="45" spans="2:17" ht="12.75" customHeight="1" thickBot="1" x14ac:dyDescent="0.3">
      <c r="B45" s="402"/>
      <c r="C45" s="403"/>
      <c r="D45" s="404" t="s">
        <v>92</v>
      </c>
      <c r="E45" s="228" t="s">
        <v>93</v>
      </c>
      <c r="F45" s="273" t="s">
        <v>84</v>
      </c>
      <c r="G45" s="230">
        <v>0.15</v>
      </c>
      <c r="H45" s="231"/>
      <c r="I45" s="232"/>
      <c r="J45" s="233">
        <f t="shared" si="0"/>
        <v>0.15</v>
      </c>
      <c r="K45" s="233">
        <v>10.44</v>
      </c>
      <c r="L45" s="405">
        <v>4.2</v>
      </c>
      <c r="M45" s="231">
        <v>0.5</v>
      </c>
      <c r="N45" s="234">
        <f t="shared" si="7"/>
        <v>5.22</v>
      </c>
      <c r="O45" s="233">
        <f t="shared" si="8"/>
        <v>5.22</v>
      </c>
      <c r="P45" s="406">
        <f t="shared" si="1"/>
        <v>0.78</v>
      </c>
      <c r="Q45" s="57"/>
    </row>
    <row r="46" spans="2:17" ht="12.75" customHeight="1" x14ac:dyDescent="0.25">
      <c r="B46" s="422" t="s">
        <v>94</v>
      </c>
      <c r="C46" s="413"/>
      <c r="D46" s="414"/>
      <c r="E46" s="247"/>
      <c r="F46" s="248"/>
      <c r="G46" s="249"/>
      <c r="H46" s="250"/>
      <c r="I46" s="251"/>
      <c r="J46" s="252"/>
      <c r="K46" s="252"/>
      <c r="L46" s="415"/>
      <c r="M46" s="250"/>
      <c r="N46" s="253"/>
      <c r="O46" s="252"/>
      <c r="P46" s="416"/>
      <c r="Q46" s="57"/>
    </row>
    <row r="47" spans="2:17" ht="12.75" customHeight="1" x14ac:dyDescent="0.25">
      <c r="B47" s="417"/>
      <c r="C47" s="418"/>
      <c r="D47" s="419" t="s">
        <v>95</v>
      </c>
      <c r="E47" s="256" t="s">
        <v>96</v>
      </c>
      <c r="F47" s="257" t="s">
        <v>20</v>
      </c>
      <c r="G47" s="258">
        <v>3.28</v>
      </c>
      <c r="H47" s="259"/>
      <c r="I47" s="260"/>
      <c r="J47" s="261">
        <f t="shared" si="0"/>
        <v>3.28</v>
      </c>
      <c r="K47" s="261">
        <v>9.85</v>
      </c>
      <c r="L47" s="420">
        <v>7.55</v>
      </c>
      <c r="M47" s="259">
        <v>0.5</v>
      </c>
      <c r="N47" s="262">
        <f t="shared" si="7"/>
        <v>4.93</v>
      </c>
      <c r="O47" s="261">
        <f>MIN($O$4,N47)</f>
        <v>4.93</v>
      </c>
      <c r="P47" s="421">
        <f t="shared" si="1"/>
        <v>16.170000000000002</v>
      </c>
      <c r="Q47" s="57"/>
    </row>
    <row r="48" spans="2:17" ht="12.75" customHeight="1" x14ac:dyDescent="0.25">
      <c r="B48" s="417"/>
      <c r="C48" s="418"/>
      <c r="D48" s="419" t="s">
        <v>97</v>
      </c>
      <c r="E48" s="256" t="s">
        <v>98</v>
      </c>
      <c r="F48" s="257" t="s">
        <v>20</v>
      </c>
      <c r="G48" s="258">
        <v>0.97</v>
      </c>
      <c r="H48" s="259"/>
      <c r="I48" s="260"/>
      <c r="J48" s="261">
        <f t="shared" si="0"/>
        <v>0.97</v>
      </c>
      <c r="K48" s="261">
        <v>9.85</v>
      </c>
      <c r="L48" s="420">
        <v>7.55</v>
      </c>
      <c r="M48" s="259">
        <v>0.5</v>
      </c>
      <c r="N48" s="262">
        <f t="shared" si="7"/>
        <v>4.93</v>
      </c>
      <c r="O48" s="261">
        <f>MIN($O$4,N48)</f>
        <v>4.93</v>
      </c>
      <c r="P48" s="421">
        <f t="shared" si="1"/>
        <v>4.78</v>
      </c>
      <c r="Q48" s="57"/>
    </row>
    <row r="49" spans="2:17" ht="12.75" customHeight="1" x14ac:dyDescent="0.25">
      <c r="B49" s="423"/>
      <c r="C49" s="424"/>
      <c r="D49" s="419" t="s">
        <v>99</v>
      </c>
      <c r="E49" s="256" t="s">
        <v>100</v>
      </c>
      <c r="F49" s="257" t="s">
        <v>101</v>
      </c>
      <c r="G49" s="258">
        <v>0.22</v>
      </c>
      <c r="H49" s="259"/>
      <c r="I49" s="260"/>
      <c r="J49" s="261">
        <f t="shared" si="0"/>
        <v>0.22</v>
      </c>
      <c r="K49" s="261">
        <v>9.85</v>
      </c>
      <c r="L49" s="420">
        <v>7.55</v>
      </c>
      <c r="M49" s="259">
        <v>0.5</v>
      </c>
      <c r="N49" s="262">
        <f t="shared" si="7"/>
        <v>4.93</v>
      </c>
      <c r="O49" s="261">
        <f>MIN($O$4,N49)</f>
        <v>4.93</v>
      </c>
      <c r="P49" s="427">
        <f t="shared" si="1"/>
        <v>1.08</v>
      </c>
      <c r="Q49" s="57"/>
    </row>
    <row r="50" spans="2:17" ht="12.75" customHeight="1" thickBot="1" x14ac:dyDescent="0.3">
      <c r="B50" s="402"/>
      <c r="C50" s="403"/>
      <c r="D50" s="409" t="s">
        <v>104</v>
      </c>
      <c r="E50" s="239" t="s">
        <v>105</v>
      </c>
      <c r="F50" s="273" t="s">
        <v>20</v>
      </c>
      <c r="G50" s="240">
        <v>3.53</v>
      </c>
      <c r="H50" s="241">
        <v>0.3</v>
      </c>
      <c r="I50" s="242" t="s">
        <v>77</v>
      </c>
      <c r="J50" s="243">
        <f t="shared" si="0"/>
        <v>2.4700000000000002</v>
      </c>
      <c r="K50" s="243">
        <v>9.85</v>
      </c>
      <c r="L50" s="410">
        <v>7.55</v>
      </c>
      <c r="M50" s="241">
        <v>0.5</v>
      </c>
      <c r="N50" s="244">
        <f t="shared" si="7"/>
        <v>4.93</v>
      </c>
      <c r="O50" s="243">
        <f>MIN($O$4,N50)</f>
        <v>4.93</v>
      </c>
      <c r="P50" s="411">
        <f t="shared" si="1"/>
        <v>12.18</v>
      </c>
      <c r="Q50" s="57"/>
    </row>
    <row r="51" spans="2:17" ht="12.75" customHeight="1" x14ac:dyDescent="0.25">
      <c r="B51" s="428" t="s">
        <v>106</v>
      </c>
      <c r="C51" s="429"/>
      <c r="D51" s="430"/>
      <c r="E51" s="218"/>
      <c r="F51" s="219"/>
      <c r="G51" s="220"/>
      <c r="H51" s="278"/>
      <c r="I51" s="279"/>
      <c r="J51" s="280"/>
      <c r="K51" s="280"/>
      <c r="L51" s="400"/>
      <c r="M51" s="278"/>
      <c r="N51" s="281"/>
      <c r="O51" s="280"/>
      <c r="P51" s="431"/>
      <c r="Q51" s="57"/>
    </row>
    <row r="52" spans="2:17" ht="12.75" customHeight="1" x14ac:dyDescent="0.25">
      <c r="B52" s="417"/>
      <c r="C52" s="418"/>
      <c r="D52" s="419" t="s">
        <v>107</v>
      </c>
      <c r="E52" s="256" t="s">
        <v>108</v>
      </c>
      <c r="F52" s="257" t="s">
        <v>20</v>
      </c>
      <c r="G52" s="258">
        <v>0.6</v>
      </c>
      <c r="H52" s="259"/>
      <c r="I52" s="260"/>
      <c r="J52" s="261">
        <f t="shared" si="0"/>
        <v>0.6</v>
      </c>
      <c r="K52" s="261">
        <v>14.65</v>
      </c>
      <c r="L52" s="420">
        <v>10.92</v>
      </c>
      <c r="M52" s="259">
        <v>0.5</v>
      </c>
      <c r="N52" s="262">
        <f t="shared" si="7"/>
        <v>7.33</v>
      </c>
      <c r="O52" s="261">
        <f>MIN($O$4,N52)</f>
        <v>6</v>
      </c>
      <c r="P52" s="421">
        <f t="shared" si="1"/>
        <v>3.6</v>
      </c>
      <c r="Q52" s="57"/>
    </row>
    <row r="53" spans="2:17" ht="12.75" customHeight="1" x14ac:dyDescent="0.25">
      <c r="B53" s="417"/>
      <c r="C53" s="418"/>
      <c r="D53" s="419" t="s">
        <v>109</v>
      </c>
      <c r="E53" s="256" t="s">
        <v>110</v>
      </c>
      <c r="F53" s="257" t="s">
        <v>20</v>
      </c>
      <c r="G53" s="258">
        <v>1.1499999999999999</v>
      </c>
      <c r="H53" s="259"/>
      <c r="I53" s="260"/>
      <c r="J53" s="261">
        <f t="shared" si="0"/>
        <v>1.1499999999999999</v>
      </c>
      <c r="K53" s="261">
        <v>14.65</v>
      </c>
      <c r="L53" s="420">
        <v>10.92</v>
      </c>
      <c r="M53" s="259">
        <v>0.5</v>
      </c>
      <c r="N53" s="262">
        <f t="shared" si="7"/>
        <v>7.33</v>
      </c>
      <c r="O53" s="261">
        <f>MIN($O$4,N53)</f>
        <v>6</v>
      </c>
      <c r="P53" s="421">
        <f t="shared" si="1"/>
        <v>6.9</v>
      </c>
      <c r="Q53" s="57"/>
    </row>
    <row r="54" spans="2:17" ht="12.75" customHeight="1" x14ac:dyDescent="0.25">
      <c r="B54" s="417"/>
      <c r="C54" s="418"/>
      <c r="D54" s="419" t="s">
        <v>111</v>
      </c>
      <c r="E54" s="256" t="s">
        <v>112</v>
      </c>
      <c r="F54" s="257" t="s">
        <v>20</v>
      </c>
      <c r="G54" s="258">
        <v>3.46</v>
      </c>
      <c r="H54" s="259"/>
      <c r="I54" s="260"/>
      <c r="J54" s="261">
        <f t="shared" si="0"/>
        <v>3.46</v>
      </c>
      <c r="K54" s="261">
        <v>9.85</v>
      </c>
      <c r="L54" s="420">
        <v>10.92</v>
      </c>
      <c r="M54" s="259">
        <v>0.5</v>
      </c>
      <c r="N54" s="262">
        <f t="shared" si="7"/>
        <v>4.93</v>
      </c>
      <c r="O54" s="261">
        <f>MIN($O$4,N54)</f>
        <v>4.93</v>
      </c>
      <c r="P54" s="421">
        <f t="shared" si="1"/>
        <v>17.059999999999999</v>
      </c>
      <c r="Q54" s="57"/>
    </row>
    <row r="55" spans="2:17" ht="12.75" customHeight="1" x14ac:dyDescent="0.25">
      <c r="B55" s="417"/>
      <c r="C55" s="418"/>
      <c r="D55" s="419" t="s">
        <v>113</v>
      </c>
      <c r="E55" s="256" t="s">
        <v>114</v>
      </c>
      <c r="F55" s="257" t="s">
        <v>20</v>
      </c>
      <c r="G55" s="258">
        <v>1.71</v>
      </c>
      <c r="H55" s="259"/>
      <c r="I55" s="260"/>
      <c r="J55" s="261">
        <f t="shared" si="0"/>
        <v>1.71</v>
      </c>
      <c r="K55" s="261">
        <v>14.65</v>
      </c>
      <c r="L55" s="420">
        <v>10.92</v>
      </c>
      <c r="M55" s="259">
        <v>0.5</v>
      </c>
      <c r="N55" s="262">
        <f t="shared" si="7"/>
        <v>7.33</v>
      </c>
      <c r="O55" s="261">
        <f>MIN($O$4,N55)</f>
        <v>6</v>
      </c>
      <c r="P55" s="421">
        <f t="shared" si="1"/>
        <v>10.26</v>
      </c>
      <c r="Q55" s="57"/>
    </row>
    <row r="56" spans="2:17" ht="12.75" customHeight="1" thickBot="1" x14ac:dyDescent="0.3">
      <c r="B56" s="402"/>
      <c r="C56" s="403"/>
      <c r="D56" s="404" t="s">
        <v>115</v>
      </c>
      <c r="E56" s="228" t="s">
        <v>116</v>
      </c>
      <c r="F56" s="273" t="s">
        <v>20</v>
      </c>
      <c r="G56" s="230">
        <v>1.07</v>
      </c>
      <c r="H56" s="231"/>
      <c r="I56" s="232"/>
      <c r="J56" s="233">
        <f t="shared" si="0"/>
        <v>1.07</v>
      </c>
      <c r="K56" s="233">
        <v>14.65</v>
      </c>
      <c r="L56" s="405">
        <v>10.92</v>
      </c>
      <c r="M56" s="231">
        <v>0.5</v>
      </c>
      <c r="N56" s="234">
        <f t="shared" si="7"/>
        <v>7.33</v>
      </c>
      <c r="O56" s="233">
        <f>MIN($O$4,N56)</f>
        <v>6</v>
      </c>
      <c r="P56" s="406">
        <f t="shared" si="1"/>
        <v>6.42</v>
      </c>
      <c r="Q56" s="57"/>
    </row>
    <row r="57" spans="2:17" ht="12.75" customHeight="1" x14ac:dyDescent="0.25">
      <c r="B57" s="422" t="s">
        <v>117</v>
      </c>
      <c r="C57" s="413"/>
      <c r="D57" s="414"/>
      <c r="E57" s="247"/>
      <c r="F57" s="248"/>
      <c r="G57" s="249"/>
      <c r="H57" s="250"/>
      <c r="I57" s="251"/>
      <c r="J57" s="252"/>
      <c r="K57" s="252"/>
      <c r="L57" s="415"/>
      <c r="M57" s="250"/>
      <c r="N57" s="253"/>
      <c r="O57" s="252"/>
      <c r="P57" s="416"/>
      <c r="Q57" s="57"/>
    </row>
    <row r="58" spans="2:17" ht="12.75" customHeight="1" x14ac:dyDescent="0.25">
      <c r="B58" s="417"/>
      <c r="C58" s="432" t="s">
        <v>383</v>
      </c>
      <c r="D58" s="419"/>
      <c r="E58" s="256"/>
      <c r="F58" s="257"/>
      <c r="G58" s="258"/>
      <c r="H58" s="259"/>
      <c r="I58" s="260"/>
      <c r="J58" s="261"/>
      <c r="K58" s="261"/>
      <c r="L58" s="420"/>
      <c r="M58" s="259"/>
      <c r="N58" s="262"/>
      <c r="O58" s="261"/>
      <c r="P58" s="421"/>
      <c r="Q58" s="57"/>
    </row>
    <row r="59" spans="2:17" ht="12.75" customHeight="1" x14ac:dyDescent="0.25">
      <c r="B59" s="417"/>
      <c r="C59" s="418"/>
      <c r="D59" s="419" t="s">
        <v>119</v>
      </c>
      <c r="E59" s="256" t="s">
        <v>120</v>
      </c>
      <c r="F59" s="257" t="s">
        <v>20</v>
      </c>
      <c r="G59" s="258">
        <v>3.11</v>
      </c>
      <c r="H59" s="259">
        <v>0.4</v>
      </c>
      <c r="I59" s="260" t="s">
        <v>77</v>
      </c>
      <c r="J59" s="261">
        <f t="shared" si="0"/>
        <v>1.87</v>
      </c>
      <c r="K59" s="261">
        <v>4.45</v>
      </c>
      <c r="L59" s="261">
        <v>6.43</v>
      </c>
      <c r="M59" s="259">
        <v>0.5</v>
      </c>
      <c r="N59" s="261">
        <f t="shared" si="7"/>
        <v>2.23</v>
      </c>
      <c r="O59" s="261">
        <f t="shared" ref="O59:O66" si="9">MIN(4,N59)</f>
        <v>2.23</v>
      </c>
      <c r="P59" s="427">
        <f t="shared" si="1"/>
        <v>4.17</v>
      </c>
      <c r="Q59" s="57"/>
    </row>
    <row r="60" spans="2:17" ht="12.75" customHeight="1" x14ac:dyDescent="0.25">
      <c r="B60" s="417"/>
      <c r="C60" s="418"/>
      <c r="D60" s="419" t="s">
        <v>121</v>
      </c>
      <c r="E60" s="256" t="s">
        <v>122</v>
      </c>
      <c r="F60" s="257" t="s">
        <v>20</v>
      </c>
      <c r="G60" s="258">
        <v>4.91</v>
      </c>
      <c r="H60" s="259">
        <v>0.43</v>
      </c>
      <c r="I60" s="260" t="s">
        <v>123</v>
      </c>
      <c r="J60" s="261">
        <f t="shared" si="0"/>
        <v>2.8</v>
      </c>
      <c r="K60" s="261">
        <v>4.45</v>
      </c>
      <c r="L60" s="261">
        <v>6.43</v>
      </c>
      <c r="M60" s="259">
        <v>0.5</v>
      </c>
      <c r="N60" s="261">
        <f t="shared" si="7"/>
        <v>2.23</v>
      </c>
      <c r="O60" s="261">
        <f t="shared" si="9"/>
        <v>2.23</v>
      </c>
      <c r="P60" s="427">
        <f t="shared" si="1"/>
        <v>6.24</v>
      </c>
      <c r="Q60" s="57"/>
    </row>
    <row r="61" spans="2:17" ht="12.75" customHeight="1" x14ac:dyDescent="0.25">
      <c r="B61" s="417"/>
      <c r="C61" s="418"/>
      <c r="D61" s="419" t="s">
        <v>124</v>
      </c>
      <c r="E61" s="256" t="s">
        <v>125</v>
      </c>
      <c r="F61" s="257" t="s">
        <v>126</v>
      </c>
      <c r="G61" s="258">
        <v>14.03</v>
      </c>
      <c r="H61" s="259">
        <v>0.42</v>
      </c>
      <c r="I61" s="260" t="s">
        <v>123</v>
      </c>
      <c r="J61" s="261">
        <f t="shared" si="0"/>
        <v>8.14</v>
      </c>
      <c r="K61" s="261">
        <v>1.2</v>
      </c>
      <c r="L61" s="261">
        <v>1.2</v>
      </c>
      <c r="M61" s="259">
        <v>0.5</v>
      </c>
      <c r="N61" s="261">
        <f t="shared" si="7"/>
        <v>0.6</v>
      </c>
      <c r="O61" s="261">
        <f t="shared" si="9"/>
        <v>0.6</v>
      </c>
      <c r="P61" s="427">
        <f t="shared" si="1"/>
        <v>4.88</v>
      </c>
      <c r="Q61" s="57"/>
    </row>
    <row r="62" spans="2:17" ht="12.75" customHeight="1" x14ac:dyDescent="0.25">
      <c r="B62" s="417"/>
      <c r="C62" s="418"/>
      <c r="D62" s="419" t="s">
        <v>247</v>
      </c>
      <c r="E62" s="256" t="s">
        <v>128</v>
      </c>
      <c r="F62" s="257" t="s">
        <v>126</v>
      </c>
      <c r="G62" s="258">
        <v>13.99</v>
      </c>
      <c r="H62" s="259">
        <v>0.56000000000000005</v>
      </c>
      <c r="I62" s="260" t="s">
        <v>77</v>
      </c>
      <c r="J62" s="261">
        <f t="shared" si="0"/>
        <v>6.16</v>
      </c>
      <c r="K62" s="261">
        <v>1.2</v>
      </c>
      <c r="L62" s="261">
        <v>1.2</v>
      </c>
      <c r="M62" s="259">
        <v>0.5</v>
      </c>
      <c r="N62" s="261">
        <f t="shared" si="7"/>
        <v>0.6</v>
      </c>
      <c r="O62" s="261">
        <f t="shared" si="9"/>
        <v>0.6</v>
      </c>
      <c r="P62" s="427">
        <f t="shared" si="1"/>
        <v>3.7</v>
      </c>
      <c r="Q62" s="57"/>
    </row>
    <row r="63" spans="2:17" ht="12.75" customHeight="1" x14ac:dyDescent="0.25">
      <c r="B63" s="417"/>
      <c r="C63" s="418"/>
      <c r="D63" s="419" t="s">
        <v>248</v>
      </c>
      <c r="E63" s="256" t="s">
        <v>134</v>
      </c>
      <c r="F63" s="257" t="s">
        <v>20</v>
      </c>
      <c r="G63" s="258">
        <v>3.75</v>
      </c>
      <c r="H63" s="259">
        <v>0.2</v>
      </c>
      <c r="I63" s="260" t="s">
        <v>77</v>
      </c>
      <c r="J63" s="261">
        <f t="shared" si="0"/>
        <v>3</v>
      </c>
      <c r="K63" s="261">
        <v>4.45</v>
      </c>
      <c r="L63" s="261">
        <v>6.43</v>
      </c>
      <c r="M63" s="259">
        <v>0.5</v>
      </c>
      <c r="N63" s="261">
        <f t="shared" si="7"/>
        <v>2.23</v>
      </c>
      <c r="O63" s="261">
        <f t="shared" si="9"/>
        <v>2.23</v>
      </c>
      <c r="P63" s="427">
        <f t="shared" si="1"/>
        <v>6.69</v>
      </c>
      <c r="Q63" s="57"/>
    </row>
    <row r="64" spans="2:17" ht="12.75" customHeight="1" x14ac:dyDescent="0.25">
      <c r="B64" s="417"/>
      <c r="C64" s="418"/>
      <c r="D64" s="419" t="s">
        <v>135</v>
      </c>
      <c r="E64" s="256" t="s">
        <v>136</v>
      </c>
      <c r="F64" s="257" t="s">
        <v>137</v>
      </c>
      <c r="G64" s="258">
        <v>4.8499999999999996</v>
      </c>
      <c r="H64" s="259">
        <v>0.4</v>
      </c>
      <c r="I64" s="260" t="s">
        <v>77</v>
      </c>
      <c r="J64" s="261">
        <f t="shared" si="0"/>
        <v>2.91</v>
      </c>
      <c r="K64" s="261">
        <v>4.45</v>
      </c>
      <c r="L64" s="261">
        <v>6.43</v>
      </c>
      <c r="M64" s="259">
        <v>0.5</v>
      </c>
      <c r="N64" s="261">
        <f t="shared" si="7"/>
        <v>2.23</v>
      </c>
      <c r="O64" s="261">
        <f t="shared" si="9"/>
        <v>2.23</v>
      </c>
      <c r="P64" s="427">
        <f t="shared" si="1"/>
        <v>6.49</v>
      </c>
      <c r="Q64" s="57"/>
    </row>
    <row r="65" spans="2:18" ht="12.75" customHeight="1" x14ac:dyDescent="0.25">
      <c r="B65" s="417"/>
      <c r="C65" s="418"/>
      <c r="D65" s="419" t="s">
        <v>249</v>
      </c>
      <c r="E65" s="256" t="s">
        <v>250</v>
      </c>
      <c r="F65" s="257" t="s">
        <v>251</v>
      </c>
      <c r="G65" s="258">
        <v>5.54</v>
      </c>
      <c r="H65" s="259">
        <v>0.4</v>
      </c>
      <c r="I65" s="260" t="s">
        <v>77</v>
      </c>
      <c r="J65" s="261">
        <f t="shared" si="0"/>
        <v>3.32</v>
      </c>
      <c r="K65" s="261">
        <v>1.2</v>
      </c>
      <c r="L65" s="261">
        <v>1.2</v>
      </c>
      <c r="M65" s="259">
        <v>0.5</v>
      </c>
      <c r="N65" s="261">
        <f t="shared" si="7"/>
        <v>0.6</v>
      </c>
      <c r="O65" s="261">
        <f t="shared" si="9"/>
        <v>0.6</v>
      </c>
      <c r="P65" s="427">
        <f t="shared" si="1"/>
        <v>1.99</v>
      </c>
      <c r="Q65" s="57"/>
    </row>
    <row r="66" spans="2:18" ht="12.75" customHeight="1" thickBot="1" x14ac:dyDescent="0.3">
      <c r="B66" s="402"/>
      <c r="C66" s="403"/>
      <c r="D66" s="404" t="s">
        <v>140</v>
      </c>
      <c r="E66" s="228" t="s">
        <v>141</v>
      </c>
      <c r="F66" s="273" t="s">
        <v>20</v>
      </c>
      <c r="G66" s="230">
        <v>3.98</v>
      </c>
      <c r="H66" s="231">
        <v>0.28000000000000003</v>
      </c>
      <c r="I66" s="232" t="s">
        <v>123</v>
      </c>
      <c r="J66" s="233">
        <f t="shared" si="0"/>
        <v>2.87</v>
      </c>
      <c r="K66" s="233">
        <v>4.45</v>
      </c>
      <c r="L66" s="233">
        <v>6.43</v>
      </c>
      <c r="M66" s="231">
        <v>0.5</v>
      </c>
      <c r="N66" s="233">
        <f t="shared" si="7"/>
        <v>2.23</v>
      </c>
      <c r="O66" s="233">
        <f t="shared" si="9"/>
        <v>2.23</v>
      </c>
      <c r="P66" s="406">
        <f t="shared" si="1"/>
        <v>6.4</v>
      </c>
      <c r="Q66" s="57"/>
    </row>
    <row r="67" spans="2:18" ht="12.75" customHeight="1" x14ac:dyDescent="0.25">
      <c r="B67" s="433"/>
      <c r="C67" s="434" t="s">
        <v>394</v>
      </c>
      <c r="D67" s="430"/>
      <c r="E67" s="218"/>
      <c r="F67" s="219"/>
      <c r="G67" s="220"/>
      <c r="H67" s="278"/>
      <c r="I67" s="279"/>
      <c r="J67" s="280"/>
      <c r="K67" s="280"/>
      <c r="L67" s="280"/>
      <c r="M67" s="278"/>
      <c r="N67" s="280"/>
      <c r="O67" s="280"/>
      <c r="P67" s="435"/>
      <c r="Q67" s="57"/>
    </row>
    <row r="68" spans="2:18" ht="12.75" customHeight="1" x14ac:dyDescent="0.25">
      <c r="B68" s="417"/>
      <c r="C68" s="418"/>
      <c r="D68" s="419" t="s">
        <v>143</v>
      </c>
      <c r="E68" s="256" t="s">
        <v>144</v>
      </c>
      <c r="F68" s="257" t="s">
        <v>20</v>
      </c>
      <c r="G68" s="258">
        <v>32.67</v>
      </c>
      <c r="H68" s="259">
        <v>0.5</v>
      </c>
      <c r="I68" s="260" t="s">
        <v>123</v>
      </c>
      <c r="J68" s="261">
        <f t="shared" si="0"/>
        <v>16.34</v>
      </c>
      <c r="K68" s="261">
        <v>5.64</v>
      </c>
      <c r="L68" s="261">
        <v>4.79</v>
      </c>
      <c r="M68" s="259">
        <v>0.5</v>
      </c>
      <c r="N68" s="261">
        <f t="shared" si="7"/>
        <v>2.82</v>
      </c>
      <c r="O68" s="261">
        <f>MIN(4,N68)</f>
        <v>2.82</v>
      </c>
      <c r="P68" s="427">
        <f t="shared" si="1"/>
        <v>46.08</v>
      </c>
      <c r="Q68" s="57"/>
    </row>
    <row r="69" spans="2:18" ht="12.75" customHeight="1" x14ac:dyDescent="0.25">
      <c r="B69" s="417"/>
      <c r="C69" s="418"/>
      <c r="D69" s="419" t="s">
        <v>145</v>
      </c>
      <c r="E69" s="256" t="s">
        <v>146</v>
      </c>
      <c r="F69" s="257" t="s">
        <v>20</v>
      </c>
      <c r="G69" s="258">
        <v>28.34</v>
      </c>
      <c r="H69" s="259">
        <v>0.5</v>
      </c>
      <c r="I69" s="260" t="s">
        <v>77</v>
      </c>
      <c r="J69" s="261">
        <f t="shared" si="0"/>
        <v>14.17</v>
      </c>
      <c r="K69" s="261">
        <v>5.64</v>
      </c>
      <c r="L69" s="261">
        <v>4.79</v>
      </c>
      <c r="M69" s="259">
        <v>0.5</v>
      </c>
      <c r="N69" s="261">
        <f t="shared" si="7"/>
        <v>2.82</v>
      </c>
      <c r="O69" s="261">
        <f>MIN(4,N69)</f>
        <v>2.82</v>
      </c>
      <c r="P69" s="427">
        <f t="shared" si="1"/>
        <v>39.96</v>
      </c>
      <c r="Q69" s="57"/>
    </row>
    <row r="70" spans="2:18" ht="12.75" customHeight="1" x14ac:dyDescent="0.25">
      <c r="B70" s="417"/>
      <c r="C70" s="418"/>
      <c r="D70" s="419" t="s">
        <v>147</v>
      </c>
      <c r="E70" s="256" t="s">
        <v>148</v>
      </c>
      <c r="F70" s="257" t="s">
        <v>20</v>
      </c>
      <c r="G70" s="258">
        <v>9.77</v>
      </c>
      <c r="H70" s="259">
        <v>0.43</v>
      </c>
      <c r="I70" s="260" t="s">
        <v>123</v>
      </c>
      <c r="J70" s="261">
        <f t="shared" si="0"/>
        <v>5.57</v>
      </c>
      <c r="K70" s="261">
        <v>6.07</v>
      </c>
      <c r="L70" s="261">
        <v>4.79</v>
      </c>
      <c r="M70" s="259">
        <v>0.5</v>
      </c>
      <c r="N70" s="261">
        <f t="shared" si="7"/>
        <v>3.04</v>
      </c>
      <c r="O70" s="261">
        <f>MIN(4,N70)</f>
        <v>3.04</v>
      </c>
      <c r="P70" s="427">
        <f t="shared" si="1"/>
        <v>16.93</v>
      </c>
      <c r="Q70" s="57"/>
      <c r="R70" s="374" t="e">
        <f>#REF!*0.8</f>
        <v>#REF!</v>
      </c>
    </row>
    <row r="71" spans="2:18" ht="12.75" customHeight="1" x14ac:dyDescent="0.25">
      <c r="B71" s="423"/>
      <c r="C71" s="424"/>
      <c r="D71" s="419" t="s">
        <v>252</v>
      </c>
      <c r="E71" s="256" t="s">
        <v>150</v>
      </c>
      <c r="F71" s="257" t="s">
        <v>20</v>
      </c>
      <c r="G71" s="258">
        <v>7.8</v>
      </c>
      <c r="H71" s="259">
        <v>0.44</v>
      </c>
      <c r="I71" s="260" t="s">
        <v>123</v>
      </c>
      <c r="J71" s="261">
        <f t="shared" si="0"/>
        <v>4.37</v>
      </c>
      <c r="K71" s="261">
        <v>6.07</v>
      </c>
      <c r="L71" s="261">
        <v>4.79</v>
      </c>
      <c r="M71" s="259">
        <v>0.5</v>
      </c>
      <c r="N71" s="261">
        <f t="shared" si="7"/>
        <v>3.04</v>
      </c>
      <c r="O71" s="261">
        <f>MIN(4,N71)</f>
        <v>3.04</v>
      </c>
      <c r="P71" s="427">
        <f t="shared" si="1"/>
        <v>13.28</v>
      </c>
      <c r="Q71" s="57"/>
    </row>
    <row r="72" spans="2:18" ht="12.75" customHeight="1" x14ac:dyDescent="0.25">
      <c r="B72" s="423"/>
      <c r="C72" s="424"/>
      <c r="D72" s="83" t="s">
        <v>151</v>
      </c>
      <c r="E72" s="84" t="s">
        <v>152</v>
      </c>
      <c r="F72" s="85" t="s">
        <v>20</v>
      </c>
      <c r="G72" s="86">
        <v>11.36</v>
      </c>
      <c r="H72" s="87">
        <v>0.44</v>
      </c>
      <c r="I72" s="88" t="s">
        <v>123</v>
      </c>
      <c r="J72" s="89">
        <f>ROUND(G72*(1-H72),2)</f>
        <v>6.36</v>
      </c>
      <c r="K72" s="89">
        <v>6.07</v>
      </c>
      <c r="L72" s="89">
        <v>4.79</v>
      </c>
      <c r="M72" s="87">
        <v>0.5</v>
      </c>
      <c r="N72" s="89">
        <f>ROUND(K72*M72,2)</f>
        <v>3.04</v>
      </c>
      <c r="O72" s="89">
        <f t="shared" ref="O72" si="10">MIN(4,N72)</f>
        <v>3.04</v>
      </c>
      <c r="P72" s="105">
        <f>ROUND(O72*$J72,2)</f>
        <v>19.329999999999998</v>
      </c>
      <c r="Q72" s="57"/>
    </row>
    <row r="73" spans="2:18" ht="12.75" customHeight="1" thickBot="1" x14ac:dyDescent="0.3">
      <c r="B73" s="402"/>
      <c r="C73" s="403"/>
      <c r="D73" s="409" t="s">
        <v>153</v>
      </c>
      <c r="E73" s="239" t="s">
        <v>154</v>
      </c>
      <c r="F73" s="229" t="s">
        <v>20</v>
      </c>
      <c r="G73" s="240">
        <v>43.38</v>
      </c>
      <c r="H73" s="241">
        <v>0.7</v>
      </c>
      <c r="I73" s="242" t="s">
        <v>123</v>
      </c>
      <c r="J73" s="243">
        <f t="shared" si="0"/>
        <v>13.01</v>
      </c>
      <c r="K73" s="243">
        <v>4.53</v>
      </c>
      <c r="L73" s="243">
        <v>4.79</v>
      </c>
      <c r="M73" s="241">
        <v>0.5</v>
      </c>
      <c r="N73" s="243">
        <f t="shared" si="7"/>
        <v>2.27</v>
      </c>
      <c r="O73" s="243">
        <f>MIN(4,N73)</f>
        <v>2.27</v>
      </c>
      <c r="P73" s="411">
        <f t="shared" si="1"/>
        <v>29.53</v>
      </c>
      <c r="Q73" s="57"/>
    </row>
    <row r="74" spans="2:18" ht="12.75" customHeight="1" x14ac:dyDescent="0.25">
      <c r="B74" s="433"/>
      <c r="C74" s="434" t="s">
        <v>401</v>
      </c>
      <c r="D74" s="430"/>
      <c r="E74" s="218"/>
      <c r="F74" s="219"/>
      <c r="G74" s="220"/>
      <c r="H74" s="278"/>
      <c r="I74" s="279"/>
      <c r="J74" s="280"/>
      <c r="K74" s="280"/>
      <c r="L74" s="280"/>
      <c r="M74" s="278"/>
      <c r="N74" s="280"/>
      <c r="O74" s="280"/>
      <c r="P74" s="435"/>
      <c r="Q74" s="57"/>
    </row>
    <row r="75" spans="2:18" ht="12.75" customHeight="1" x14ac:dyDescent="0.25">
      <c r="B75" s="417"/>
      <c r="C75" s="418"/>
      <c r="D75" s="419" t="s">
        <v>156</v>
      </c>
      <c r="E75" s="256" t="s">
        <v>157</v>
      </c>
      <c r="F75" s="257" t="s">
        <v>20</v>
      </c>
      <c r="G75" s="258">
        <v>4.83</v>
      </c>
      <c r="H75" s="259">
        <v>0.3</v>
      </c>
      <c r="I75" s="260" t="s">
        <v>158</v>
      </c>
      <c r="J75" s="261">
        <f t="shared" si="0"/>
        <v>3.38</v>
      </c>
      <c r="K75" s="261">
        <v>5.6</v>
      </c>
      <c r="L75" s="261">
        <v>6.43</v>
      </c>
      <c r="M75" s="259">
        <v>0.5</v>
      </c>
      <c r="N75" s="261">
        <f t="shared" si="7"/>
        <v>2.8</v>
      </c>
      <c r="O75" s="261">
        <f t="shared" ref="O75:O84" si="11">MIN(4,N75)</f>
        <v>2.8</v>
      </c>
      <c r="P75" s="427">
        <f t="shared" si="1"/>
        <v>9.4600000000000009</v>
      </c>
      <c r="Q75" s="57"/>
    </row>
    <row r="76" spans="2:18" ht="12.75" customHeight="1" x14ac:dyDescent="0.25">
      <c r="B76" s="417"/>
      <c r="C76" s="418"/>
      <c r="D76" s="419" t="s">
        <v>159</v>
      </c>
      <c r="E76" s="256" t="s">
        <v>160</v>
      </c>
      <c r="F76" s="257" t="s">
        <v>20</v>
      </c>
      <c r="G76" s="258">
        <v>6.94</v>
      </c>
      <c r="H76" s="259">
        <v>0.3</v>
      </c>
      <c r="I76" s="260" t="s">
        <v>77</v>
      </c>
      <c r="J76" s="261">
        <f t="shared" si="0"/>
        <v>4.8600000000000003</v>
      </c>
      <c r="K76" s="261">
        <v>5.6</v>
      </c>
      <c r="L76" s="261">
        <v>6.43</v>
      </c>
      <c r="M76" s="259">
        <v>0.5</v>
      </c>
      <c r="N76" s="261">
        <f t="shared" si="7"/>
        <v>2.8</v>
      </c>
      <c r="O76" s="261">
        <f t="shared" si="11"/>
        <v>2.8</v>
      </c>
      <c r="P76" s="427">
        <f t="shared" si="1"/>
        <v>13.61</v>
      </c>
      <c r="Q76" s="57"/>
    </row>
    <row r="77" spans="2:18" ht="12.75" customHeight="1" x14ac:dyDescent="0.25">
      <c r="B77" s="417"/>
      <c r="C77" s="418"/>
      <c r="D77" s="419" t="s">
        <v>161</v>
      </c>
      <c r="E77" s="256" t="s">
        <v>162</v>
      </c>
      <c r="F77" s="257" t="s">
        <v>20</v>
      </c>
      <c r="G77" s="258">
        <v>2.33</v>
      </c>
      <c r="H77" s="259">
        <v>0.48</v>
      </c>
      <c r="I77" s="260" t="s">
        <v>123</v>
      </c>
      <c r="J77" s="261">
        <f t="shared" si="0"/>
        <v>1.21</v>
      </c>
      <c r="K77" s="261">
        <v>5.6</v>
      </c>
      <c r="L77" s="261">
        <v>6.43</v>
      </c>
      <c r="M77" s="259">
        <v>0.5</v>
      </c>
      <c r="N77" s="261">
        <f t="shared" si="7"/>
        <v>2.8</v>
      </c>
      <c r="O77" s="261">
        <f t="shared" si="11"/>
        <v>2.8</v>
      </c>
      <c r="P77" s="427">
        <f t="shared" si="1"/>
        <v>3.39</v>
      </c>
      <c r="Q77" s="57"/>
    </row>
    <row r="78" spans="2:18" ht="12.75" customHeight="1" x14ac:dyDescent="0.25">
      <c r="B78" s="417"/>
      <c r="C78" s="418"/>
      <c r="D78" s="419" t="s">
        <v>163</v>
      </c>
      <c r="E78" s="256" t="s">
        <v>164</v>
      </c>
      <c r="F78" s="257" t="s">
        <v>20</v>
      </c>
      <c r="G78" s="258">
        <v>8.51</v>
      </c>
      <c r="H78" s="259">
        <v>0.53</v>
      </c>
      <c r="I78" s="260" t="s">
        <v>123</v>
      </c>
      <c r="J78" s="261">
        <f t="shared" si="0"/>
        <v>4</v>
      </c>
      <c r="K78" s="261">
        <v>5.6</v>
      </c>
      <c r="L78" s="261">
        <v>6.43</v>
      </c>
      <c r="M78" s="259">
        <v>0.5</v>
      </c>
      <c r="N78" s="261">
        <f t="shared" si="7"/>
        <v>2.8</v>
      </c>
      <c r="O78" s="261">
        <f t="shared" si="11"/>
        <v>2.8</v>
      </c>
      <c r="P78" s="427">
        <f t="shared" si="1"/>
        <v>11.2</v>
      </c>
      <c r="Q78" s="57"/>
    </row>
    <row r="79" spans="2:18" ht="12.75" customHeight="1" x14ac:dyDescent="0.25">
      <c r="B79" s="417"/>
      <c r="C79" s="418"/>
      <c r="D79" s="419" t="s">
        <v>165</v>
      </c>
      <c r="E79" s="256" t="s">
        <v>166</v>
      </c>
      <c r="F79" s="257" t="s">
        <v>20</v>
      </c>
      <c r="G79" s="258">
        <v>10.29</v>
      </c>
      <c r="H79" s="259">
        <v>0.49</v>
      </c>
      <c r="I79" s="260" t="s">
        <v>123</v>
      </c>
      <c r="J79" s="261">
        <f t="shared" si="0"/>
        <v>5.25</v>
      </c>
      <c r="K79" s="261">
        <v>5.6</v>
      </c>
      <c r="L79" s="261">
        <v>6.43</v>
      </c>
      <c r="M79" s="259">
        <v>0.5</v>
      </c>
      <c r="N79" s="261">
        <f t="shared" si="7"/>
        <v>2.8</v>
      </c>
      <c r="O79" s="261">
        <f t="shared" si="11"/>
        <v>2.8</v>
      </c>
      <c r="P79" s="427">
        <f t="shared" si="1"/>
        <v>14.7</v>
      </c>
      <c r="Q79" s="57"/>
    </row>
    <row r="80" spans="2:18" ht="12.75" customHeight="1" x14ac:dyDescent="0.25">
      <c r="B80" s="417"/>
      <c r="C80" s="418"/>
      <c r="D80" s="419" t="s">
        <v>255</v>
      </c>
      <c r="E80" s="256" t="s">
        <v>167</v>
      </c>
      <c r="F80" s="257" t="s">
        <v>168</v>
      </c>
      <c r="G80" s="258">
        <v>3.81</v>
      </c>
      <c r="H80" s="259">
        <v>0.34</v>
      </c>
      <c r="I80" s="260" t="s">
        <v>123</v>
      </c>
      <c r="J80" s="261">
        <f t="shared" si="0"/>
        <v>2.5099999999999998</v>
      </c>
      <c r="K80" s="261">
        <v>5.6</v>
      </c>
      <c r="L80" s="261">
        <v>6.43</v>
      </c>
      <c r="M80" s="259">
        <v>0.5</v>
      </c>
      <c r="N80" s="261">
        <f t="shared" si="7"/>
        <v>2.8</v>
      </c>
      <c r="O80" s="261">
        <f t="shared" si="11"/>
        <v>2.8</v>
      </c>
      <c r="P80" s="427">
        <f t="shared" ref="P80:P88" si="12">ROUND(O80*$J80,2)</f>
        <v>7.03</v>
      </c>
      <c r="Q80" s="57"/>
    </row>
    <row r="81" spans="1:17" ht="12.75" customHeight="1" x14ac:dyDescent="0.25">
      <c r="B81" s="417"/>
      <c r="C81" s="418"/>
      <c r="D81" s="419" t="s">
        <v>171</v>
      </c>
      <c r="E81" s="256" t="s">
        <v>172</v>
      </c>
      <c r="F81" s="257" t="s">
        <v>20</v>
      </c>
      <c r="G81" s="258">
        <v>9.24</v>
      </c>
      <c r="H81" s="259">
        <v>0.36</v>
      </c>
      <c r="I81" s="260" t="s">
        <v>123</v>
      </c>
      <c r="J81" s="261">
        <f t="shared" ref="J81:J88" si="13">ROUND(G81*(1-H81),2)</f>
        <v>5.91</v>
      </c>
      <c r="K81" s="261">
        <v>5.6</v>
      </c>
      <c r="L81" s="261">
        <v>6.43</v>
      </c>
      <c r="M81" s="259">
        <v>0.5</v>
      </c>
      <c r="N81" s="261">
        <f t="shared" si="7"/>
        <v>2.8</v>
      </c>
      <c r="O81" s="261">
        <f t="shared" si="11"/>
        <v>2.8</v>
      </c>
      <c r="P81" s="427">
        <f t="shared" si="12"/>
        <v>16.55</v>
      </c>
      <c r="Q81" s="57"/>
    </row>
    <row r="82" spans="1:17" ht="12.75" customHeight="1" x14ac:dyDescent="0.25">
      <c r="B82" s="412"/>
      <c r="C82" s="413"/>
      <c r="D82" s="414" t="s">
        <v>173</v>
      </c>
      <c r="E82" s="247" t="s">
        <v>174</v>
      </c>
      <c r="F82" s="248" t="s">
        <v>20</v>
      </c>
      <c r="G82" s="249">
        <v>5</v>
      </c>
      <c r="H82" s="250">
        <v>0.3</v>
      </c>
      <c r="I82" s="251" t="s">
        <v>77</v>
      </c>
      <c r="J82" s="252">
        <f t="shared" si="13"/>
        <v>3.5</v>
      </c>
      <c r="K82" s="252">
        <v>5.6</v>
      </c>
      <c r="L82" s="252">
        <v>6.43</v>
      </c>
      <c r="M82" s="250">
        <v>0.5</v>
      </c>
      <c r="N82" s="252">
        <f t="shared" si="7"/>
        <v>2.8</v>
      </c>
      <c r="O82" s="252">
        <f t="shared" si="11"/>
        <v>2.8</v>
      </c>
      <c r="P82" s="436">
        <f t="shared" si="12"/>
        <v>9.8000000000000007</v>
      </c>
      <c r="Q82" s="57"/>
    </row>
    <row r="83" spans="1:17" ht="12.75" customHeight="1" x14ac:dyDescent="0.25">
      <c r="B83" s="437"/>
      <c r="C83" s="438"/>
      <c r="D83" s="83" t="s">
        <v>418</v>
      </c>
      <c r="E83" s="84" t="s">
        <v>419</v>
      </c>
      <c r="F83" s="85" t="s">
        <v>20</v>
      </c>
      <c r="G83" s="86">
        <v>16.37</v>
      </c>
      <c r="H83" s="87">
        <v>0.3</v>
      </c>
      <c r="I83" s="88" t="s">
        <v>77</v>
      </c>
      <c r="J83" s="89">
        <f t="shared" si="13"/>
        <v>11.46</v>
      </c>
      <c r="K83" s="89">
        <v>5.6</v>
      </c>
      <c r="L83" s="89">
        <v>6.43</v>
      </c>
      <c r="M83" s="87">
        <v>0.5</v>
      </c>
      <c r="N83" s="89">
        <f t="shared" si="7"/>
        <v>2.8</v>
      </c>
      <c r="O83" s="89">
        <f t="shared" si="11"/>
        <v>2.8</v>
      </c>
      <c r="P83" s="105">
        <f t="shared" si="12"/>
        <v>32.090000000000003</v>
      </c>
      <c r="Q83" s="57"/>
    </row>
    <row r="84" spans="1:17" ht="12.75" customHeight="1" thickBot="1" x14ac:dyDescent="0.3">
      <c r="B84" s="437"/>
      <c r="C84" s="438"/>
      <c r="D84" s="439" t="s">
        <v>175</v>
      </c>
      <c r="E84" s="285" t="s">
        <v>176</v>
      </c>
      <c r="F84" s="248" t="s">
        <v>20</v>
      </c>
      <c r="G84" s="286">
        <v>1.95</v>
      </c>
      <c r="H84" s="287">
        <v>0.3</v>
      </c>
      <c r="I84" s="288" t="s">
        <v>77</v>
      </c>
      <c r="J84" s="289">
        <f t="shared" si="13"/>
        <v>1.37</v>
      </c>
      <c r="K84" s="289">
        <v>5.6</v>
      </c>
      <c r="L84" s="289">
        <v>6.43</v>
      </c>
      <c r="M84" s="287">
        <v>0.5</v>
      </c>
      <c r="N84" s="289">
        <f t="shared" si="7"/>
        <v>2.8</v>
      </c>
      <c r="O84" s="289">
        <f t="shared" si="11"/>
        <v>2.8</v>
      </c>
      <c r="P84" s="416">
        <f t="shared" si="12"/>
        <v>3.84</v>
      </c>
      <c r="Q84" s="57"/>
    </row>
    <row r="85" spans="1:17" ht="12.75" customHeight="1" x14ac:dyDescent="0.25">
      <c r="B85" s="428" t="s">
        <v>177</v>
      </c>
      <c r="C85" s="429"/>
      <c r="D85" s="430"/>
      <c r="E85" s="218"/>
      <c r="F85" s="219"/>
      <c r="G85" s="220"/>
      <c r="H85" s="278"/>
      <c r="I85" s="279"/>
      <c r="J85" s="280"/>
      <c r="K85" s="280"/>
      <c r="L85" s="280"/>
      <c r="M85" s="278"/>
      <c r="N85" s="280"/>
      <c r="O85" s="280"/>
      <c r="P85" s="435"/>
      <c r="Q85" s="57"/>
    </row>
    <row r="86" spans="1:17" ht="12.75" customHeight="1" x14ac:dyDescent="0.25">
      <c r="B86" s="417"/>
      <c r="C86" s="418"/>
      <c r="D86" s="419" t="s">
        <v>178</v>
      </c>
      <c r="E86" s="256" t="s">
        <v>179</v>
      </c>
      <c r="F86" s="257" t="s">
        <v>20</v>
      </c>
      <c r="G86" s="258">
        <v>12.13</v>
      </c>
      <c r="H86" s="259">
        <v>0.4</v>
      </c>
      <c r="I86" s="260" t="s">
        <v>77</v>
      </c>
      <c r="J86" s="261">
        <f t="shared" si="13"/>
        <v>7.28</v>
      </c>
      <c r="K86" s="261">
        <v>4.45</v>
      </c>
      <c r="L86" s="261">
        <v>3.39</v>
      </c>
      <c r="M86" s="259">
        <v>0.5</v>
      </c>
      <c r="N86" s="261">
        <f t="shared" si="7"/>
        <v>2.23</v>
      </c>
      <c r="O86" s="261">
        <f>MIN(4,N86)</f>
        <v>2.23</v>
      </c>
      <c r="P86" s="427">
        <f t="shared" si="12"/>
        <v>16.23</v>
      </c>
      <c r="Q86" s="57"/>
    </row>
    <row r="87" spans="1:17" ht="12.75" customHeight="1" x14ac:dyDescent="0.25">
      <c r="B87" s="423"/>
      <c r="C87" s="424"/>
      <c r="D87" s="419" t="s">
        <v>180</v>
      </c>
      <c r="E87" s="265" t="s">
        <v>181</v>
      </c>
      <c r="F87" s="266" t="s">
        <v>182</v>
      </c>
      <c r="G87" s="267">
        <v>27.15</v>
      </c>
      <c r="H87" s="268">
        <v>0.47</v>
      </c>
      <c r="I87" s="269" t="s">
        <v>123</v>
      </c>
      <c r="J87" s="270">
        <f t="shared" si="13"/>
        <v>14.39</v>
      </c>
      <c r="K87" s="270">
        <v>4.45</v>
      </c>
      <c r="L87" s="270">
        <v>3.39</v>
      </c>
      <c r="M87" s="268">
        <v>0.5</v>
      </c>
      <c r="N87" s="270">
        <f t="shared" si="7"/>
        <v>2.23</v>
      </c>
      <c r="O87" s="270">
        <f>MIN(4,N87)</f>
        <v>2.23</v>
      </c>
      <c r="P87" s="421">
        <f t="shared" si="12"/>
        <v>32.090000000000003</v>
      </c>
      <c r="Q87" s="57"/>
    </row>
    <row r="88" spans="1:17" ht="12.75" customHeight="1" thickBot="1" x14ac:dyDescent="0.3">
      <c r="B88" s="402"/>
      <c r="C88" s="403"/>
      <c r="D88" s="404" t="s">
        <v>183</v>
      </c>
      <c r="E88" s="228" t="s">
        <v>184</v>
      </c>
      <c r="F88" s="273" t="s">
        <v>168</v>
      </c>
      <c r="G88" s="230">
        <v>1.45</v>
      </c>
      <c r="H88" s="231">
        <v>0.3</v>
      </c>
      <c r="I88" s="232" t="s">
        <v>77</v>
      </c>
      <c r="J88" s="233">
        <f t="shared" si="13"/>
        <v>1.02</v>
      </c>
      <c r="K88" s="233">
        <v>6.41</v>
      </c>
      <c r="L88" s="233">
        <v>3.39</v>
      </c>
      <c r="M88" s="231">
        <v>0.5</v>
      </c>
      <c r="N88" s="233">
        <f t="shared" si="7"/>
        <v>3.21</v>
      </c>
      <c r="O88" s="233">
        <f>MIN(4,N88)</f>
        <v>3.21</v>
      </c>
      <c r="P88" s="406">
        <f t="shared" si="12"/>
        <v>3.27</v>
      </c>
      <c r="Q88" s="57"/>
    </row>
    <row r="89" spans="1:17" x14ac:dyDescent="0.25">
      <c r="A89" s="1"/>
      <c r="B89" s="1"/>
      <c r="C89" s="1"/>
      <c r="D89" s="1"/>
      <c r="E89" s="2"/>
      <c r="F89" s="3"/>
      <c r="G89" s="4"/>
      <c r="H89" s="298" t="s">
        <v>256</v>
      </c>
      <c r="I89" s="3"/>
      <c r="J89" s="4"/>
      <c r="K89" s="4"/>
      <c r="L89" s="4"/>
      <c r="M89" s="5"/>
      <c r="N89" s="4"/>
      <c r="O89" s="3"/>
      <c r="P89" s="3"/>
      <c r="Q89" s="3"/>
    </row>
    <row r="90" spans="1:17" x14ac:dyDescent="0.25">
      <c r="A90" s="1"/>
      <c r="B90" s="1"/>
      <c r="C90" s="1"/>
      <c r="D90" s="1"/>
      <c r="E90" s="2"/>
      <c r="F90" s="3"/>
      <c r="G90" s="4"/>
      <c r="H90" s="299" t="s">
        <v>417</v>
      </c>
      <c r="I90" s="3"/>
      <c r="J90" s="4"/>
      <c r="K90" s="4"/>
      <c r="L90" s="4"/>
      <c r="M90" s="5"/>
      <c r="N90" s="4"/>
      <c r="O90" s="3"/>
      <c r="P90" s="3"/>
      <c r="Q90" s="3"/>
    </row>
    <row r="91" spans="1:17" x14ac:dyDescent="0.25">
      <c r="A91" s="1"/>
      <c r="B91" s="1"/>
      <c r="C91" s="1"/>
      <c r="D91" s="1"/>
      <c r="E91" s="2"/>
      <c r="F91" s="3"/>
      <c r="G91" s="4"/>
      <c r="H91" s="300" t="s">
        <v>258</v>
      </c>
      <c r="I91" s="3"/>
      <c r="J91" s="4"/>
      <c r="K91" s="4"/>
      <c r="L91" s="4"/>
      <c r="M91" s="5"/>
      <c r="N91" s="4"/>
      <c r="O91" s="3"/>
      <c r="P91" s="3"/>
      <c r="Q91" s="3"/>
    </row>
    <row r="92" spans="1:17" ht="12" customHeight="1" x14ac:dyDescent="0.25">
      <c r="A92" s="1"/>
      <c r="B92" s="1"/>
      <c r="C92" s="1"/>
      <c r="D92" s="1"/>
      <c r="E92" s="2"/>
      <c r="F92" s="3"/>
      <c r="G92" s="4"/>
      <c r="H92" s="300" t="s">
        <v>259</v>
      </c>
      <c r="I92" s="3"/>
      <c r="J92" s="4"/>
      <c r="K92" s="4"/>
      <c r="L92" s="4"/>
      <c r="M92" s="5"/>
      <c r="N92" s="4"/>
      <c r="O92" s="3"/>
      <c r="P92" s="3"/>
      <c r="Q92" s="3"/>
    </row>
    <row r="93" spans="1:17" x14ac:dyDescent="0.25">
      <c r="A93" s="1"/>
      <c r="B93" s="1"/>
      <c r="C93" s="1"/>
      <c r="D93" s="1"/>
      <c r="E93" s="2"/>
      <c r="F93" s="3"/>
      <c r="G93" s="4"/>
      <c r="H93" s="5"/>
      <c r="I93" s="3"/>
      <c r="J93" s="4"/>
      <c r="K93" s="4"/>
      <c r="L93" s="4"/>
      <c r="M93" s="5"/>
      <c r="N93" s="4"/>
      <c r="O93" s="3"/>
      <c r="P93" s="3"/>
      <c r="Q93" s="3"/>
    </row>
  </sheetData>
  <sheetProtection algorithmName="SHA-512" hashValue="xa3sTTlhu5gGR2y6adsG0E1CrKrlNkNvwd0gtY1wTYOmfCGFFfNmBmvKpLvg2e76+U0KxjMahzd+hi1bd/d07A==" saltValue="g+ep8eC0iU/zuPID5cQZQQ==" spinCount="100000" sheet="1"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7:E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4"/>
  <sheetViews>
    <sheetView showGridLines="0" showRowColHeaders="0" view="pageBreakPreview" zoomScaleNormal="100" zoomScaleSheetLayoutView="100" workbookViewId="0">
      <selection activeCell="F11" sqref="F11"/>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24.33203125" style="9" customWidth="1"/>
    <col min="7" max="7" width="3.88671875" style="44" customWidth="1"/>
    <col min="8" max="214" width="9.109375" style="9"/>
    <col min="215" max="216" width="1.109375" style="9" customWidth="1"/>
    <col min="217" max="217" width="36.109375" style="9" customWidth="1"/>
    <col min="218" max="218" width="9" style="9" customWidth="1"/>
    <col min="219" max="219" width="0" style="9" hidden="1" customWidth="1"/>
    <col min="220" max="220" width="19.88671875" style="9" customWidth="1"/>
    <col min="221" max="221" width="7.88671875" style="9" customWidth="1"/>
    <col min="222" max="222" width="5.88671875" style="9" customWidth="1"/>
    <col min="223" max="223" width="7.109375" style="9" customWidth="1"/>
    <col min="224" max="224" width="8" style="9" customWidth="1"/>
    <col min="225" max="225" width="9.109375" style="9"/>
    <col min="226" max="226" width="6.109375" style="9" customWidth="1"/>
    <col min="227" max="229" width="8.109375" style="9" customWidth="1"/>
    <col min="230" max="230" width="9.109375" style="9"/>
    <col min="231" max="234" width="10.5546875" style="9" customWidth="1"/>
    <col min="235" max="238" width="10.88671875" style="9" customWidth="1"/>
    <col min="239" max="470" width="9.109375" style="9"/>
    <col min="471" max="472" width="1.109375" style="9" customWidth="1"/>
    <col min="473" max="473" width="36.109375" style="9" customWidth="1"/>
    <col min="474" max="474" width="9" style="9" customWidth="1"/>
    <col min="475" max="475" width="0" style="9" hidden="1" customWidth="1"/>
    <col min="476" max="476" width="19.88671875" style="9" customWidth="1"/>
    <col min="477" max="477" width="7.88671875" style="9" customWidth="1"/>
    <col min="478" max="478" width="5.88671875" style="9" customWidth="1"/>
    <col min="479" max="479" width="7.109375" style="9" customWidth="1"/>
    <col min="480" max="480" width="8" style="9" customWidth="1"/>
    <col min="481" max="481" width="9.109375" style="9"/>
    <col min="482" max="482" width="6.109375" style="9" customWidth="1"/>
    <col min="483" max="485" width="8.109375" style="9" customWidth="1"/>
    <col min="486" max="486" width="9.109375" style="9"/>
    <col min="487" max="490" width="10.5546875" style="9" customWidth="1"/>
    <col min="491" max="494" width="10.88671875" style="9" customWidth="1"/>
    <col min="495" max="726" width="9.109375" style="9"/>
    <col min="727" max="728" width="1.109375" style="9" customWidth="1"/>
    <col min="729" max="729" width="36.109375" style="9" customWidth="1"/>
    <col min="730" max="730" width="9" style="9" customWidth="1"/>
    <col min="731" max="731" width="0" style="9" hidden="1" customWidth="1"/>
    <col min="732" max="732" width="19.88671875" style="9" customWidth="1"/>
    <col min="733" max="733" width="7.88671875" style="9" customWidth="1"/>
    <col min="734" max="734" width="5.88671875" style="9" customWidth="1"/>
    <col min="735" max="735" width="7.109375" style="9" customWidth="1"/>
    <col min="736" max="736" width="8" style="9" customWidth="1"/>
    <col min="737" max="737" width="9.109375" style="9"/>
    <col min="738" max="738" width="6.109375" style="9" customWidth="1"/>
    <col min="739" max="741" width="8.109375" style="9" customWidth="1"/>
    <col min="742" max="742" width="9.109375" style="9"/>
    <col min="743" max="746" width="10.5546875" style="9" customWidth="1"/>
    <col min="747" max="750" width="10.88671875" style="9" customWidth="1"/>
    <col min="751" max="982" width="9.109375" style="9"/>
    <col min="983" max="984" width="1.109375" style="9" customWidth="1"/>
    <col min="985" max="985" width="36.109375" style="9" customWidth="1"/>
    <col min="986" max="986" width="9" style="9" customWidth="1"/>
    <col min="987" max="987" width="0" style="9" hidden="1" customWidth="1"/>
    <col min="988" max="988" width="19.88671875" style="9" customWidth="1"/>
    <col min="989" max="989" width="7.88671875" style="9" customWidth="1"/>
    <col min="990" max="990" width="5.88671875" style="9" customWidth="1"/>
    <col min="991" max="991" width="7.109375" style="9" customWidth="1"/>
    <col min="992" max="992" width="8" style="9" customWidth="1"/>
    <col min="993" max="993" width="9.109375" style="9"/>
    <col min="994" max="994" width="6.109375" style="9" customWidth="1"/>
    <col min="995" max="997" width="8.109375" style="9" customWidth="1"/>
    <col min="998" max="998" width="9.109375" style="9"/>
    <col min="999" max="1002" width="10.5546875" style="9" customWidth="1"/>
    <col min="1003" max="1006" width="10.88671875" style="9" customWidth="1"/>
    <col min="1007" max="1238" width="9.109375" style="9"/>
    <col min="1239" max="1240" width="1.109375" style="9" customWidth="1"/>
    <col min="1241" max="1241" width="36.109375" style="9" customWidth="1"/>
    <col min="1242" max="1242" width="9" style="9" customWidth="1"/>
    <col min="1243" max="1243" width="0" style="9" hidden="1" customWidth="1"/>
    <col min="1244" max="1244" width="19.88671875" style="9" customWidth="1"/>
    <col min="1245" max="1245" width="7.88671875" style="9" customWidth="1"/>
    <col min="1246" max="1246" width="5.88671875" style="9" customWidth="1"/>
    <col min="1247" max="1247" width="7.109375" style="9" customWidth="1"/>
    <col min="1248" max="1248" width="8" style="9" customWidth="1"/>
    <col min="1249" max="1249" width="9.109375" style="9"/>
    <col min="1250" max="1250" width="6.109375" style="9" customWidth="1"/>
    <col min="1251" max="1253" width="8.109375" style="9" customWidth="1"/>
    <col min="1254" max="1254" width="9.109375" style="9"/>
    <col min="1255" max="1258" width="10.5546875" style="9" customWidth="1"/>
    <col min="1259" max="1262" width="10.88671875" style="9" customWidth="1"/>
    <col min="1263" max="1494" width="9.109375" style="9"/>
    <col min="1495" max="1496" width="1.109375" style="9" customWidth="1"/>
    <col min="1497" max="1497" width="36.109375" style="9" customWidth="1"/>
    <col min="1498" max="1498" width="9" style="9" customWidth="1"/>
    <col min="1499" max="1499" width="0" style="9" hidden="1" customWidth="1"/>
    <col min="1500" max="1500" width="19.88671875" style="9" customWidth="1"/>
    <col min="1501" max="1501" width="7.88671875" style="9" customWidth="1"/>
    <col min="1502" max="1502" width="5.88671875" style="9" customWidth="1"/>
    <col min="1503" max="1503" width="7.109375" style="9" customWidth="1"/>
    <col min="1504" max="1504" width="8" style="9" customWidth="1"/>
    <col min="1505" max="1505" width="9.109375" style="9"/>
    <col min="1506" max="1506" width="6.109375" style="9" customWidth="1"/>
    <col min="1507" max="1509" width="8.109375" style="9" customWidth="1"/>
    <col min="1510" max="1510" width="9.109375" style="9"/>
    <col min="1511" max="1514" width="10.5546875" style="9" customWidth="1"/>
    <col min="1515" max="1518" width="10.88671875" style="9" customWidth="1"/>
    <col min="1519" max="1750" width="9.109375" style="9"/>
    <col min="1751" max="1752" width="1.109375" style="9" customWidth="1"/>
    <col min="1753" max="1753" width="36.109375" style="9" customWidth="1"/>
    <col min="1754" max="1754" width="9" style="9" customWidth="1"/>
    <col min="1755" max="1755" width="0" style="9" hidden="1" customWidth="1"/>
    <col min="1756" max="1756" width="19.88671875" style="9" customWidth="1"/>
    <col min="1757" max="1757" width="7.88671875" style="9" customWidth="1"/>
    <col min="1758" max="1758" width="5.88671875" style="9" customWidth="1"/>
    <col min="1759" max="1759" width="7.109375" style="9" customWidth="1"/>
    <col min="1760" max="1760" width="8" style="9" customWidth="1"/>
    <col min="1761" max="1761" width="9.109375" style="9"/>
    <col min="1762" max="1762" width="6.109375" style="9" customWidth="1"/>
    <col min="1763" max="1765" width="8.109375" style="9" customWidth="1"/>
    <col min="1766" max="1766" width="9.109375" style="9"/>
    <col min="1767" max="1770" width="10.5546875" style="9" customWidth="1"/>
    <col min="1771" max="1774" width="10.88671875" style="9" customWidth="1"/>
    <col min="1775" max="2006" width="9.109375" style="9"/>
    <col min="2007" max="2008" width="1.109375" style="9" customWidth="1"/>
    <col min="2009" max="2009" width="36.109375" style="9" customWidth="1"/>
    <col min="2010" max="2010" width="9" style="9" customWidth="1"/>
    <col min="2011" max="2011" width="0" style="9" hidden="1" customWidth="1"/>
    <col min="2012" max="2012" width="19.88671875" style="9" customWidth="1"/>
    <col min="2013" max="2013" width="7.88671875" style="9" customWidth="1"/>
    <col min="2014" max="2014" width="5.88671875" style="9" customWidth="1"/>
    <col min="2015" max="2015" width="7.109375" style="9" customWidth="1"/>
    <col min="2016" max="2016" width="8" style="9" customWidth="1"/>
    <col min="2017" max="2017" width="9.109375" style="9"/>
    <col min="2018" max="2018" width="6.109375" style="9" customWidth="1"/>
    <col min="2019" max="2021" width="8.109375" style="9" customWidth="1"/>
    <col min="2022" max="2022" width="9.109375" style="9"/>
    <col min="2023" max="2026" width="10.5546875" style="9" customWidth="1"/>
    <col min="2027" max="2030" width="10.88671875" style="9" customWidth="1"/>
    <col min="2031" max="2262" width="9.109375" style="9"/>
    <col min="2263" max="2264" width="1.109375" style="9" customWidth="1"/>
    <col min="2265" max="2265" width="36.109375" style="9" customWidth="1"/>
    <col min="2266" max="2266" width="9" style="9" customWidth="1"/>
    <col min="2267" max="2267" width="0" style="9" hidden="1" customWidth="1"/>
    <col min="2268" max="2268" width="19.88671875" style="9" customWidth="1"/>
    <col min="2269" max="2269" width="7.88671875" style="9" customWidth="1"/>
    <col min="2270" max="2270" width="5.88671875" style="9" customWidth="1"/>
    <col min="2271" max="2271" width="7.109375" style="9" customWidth="1"/>
    <col min="2272" max="2272" width="8" style="9" customWidth="1"/>
    <col min="2273" max="2273" width="9.109375" style="9"/>
    <col min="2274" max="2274" width="6.109375" style="9" customWidth="1"/>
    <col min="2275" max="2277" width="8.109375" style="9" customWidth="1"/>
    <col min="2278" max="2278" width="9.109375" style="9"/>
    <col min="2279" max="2282" width="10.5546875" style="9" customWidth="1"/>
    <col min="2283" max="2286" width="10.88671875" style="9" customWidth="1"/>
    <col min="2287" max="2518" width="9.109375" style="9"/>
    <col min="2519" max="2520" width="1.109375" style="9" customWidth="1"/>
    <col min="2521" max="2521" width="36.109375" style="9" customWidth="1"/>
    <col min="2522" max="2522" width="9" style="9" customWidth="1"/>
    <col min="2523" max="2523" width="0" style="9" hidden="1" customWidth="1"/>
    <col min="2524" max="2524" width="19.88671875" style="9" customWidth="1"/>
    <col min="2525" max="2525" width="7.88671875" style="9" customWidth="1"/>
    <col min="2526" max="2526" width="5.88671875" style="9" customWidth="1"/>
    <col min="2527" max="2527" width="7.109375" style="9" customWidth="1"/>
    <col min="2528" max="2528" width="8" style="9" customWidth="1"/>
    <col min="2529" max="2529" width="9.109375" style="9"/>
    <col min="2530" max="2530" width="6.109375" style="9" customWidth="1"/>
    <col min="2531" max="2533" width="8.109375" style="9" customWidth="1"/>
    <col min="2534" max="2534" width="9.109375" style="9"/>
    <col min="2535" max="2538" width="10.5546875" style="9" customWidth="1"/>
    <col min="2539" max="2542" width="10.88671875" style="9" customWidth="1"/>
    <col min="2543" max="2774" width="9.109375" style="9"/>
    <col min="2775" max="2776" width="1.109375" style="9" customWidth="1"/>
    <col min="2777" max="2777" width="36.109375" style="9" customWidth="1"/>
    <col min="2778" max="2778" width="9" style="9" customWidth="1"/>
    <col min="2779" max="2779" width="0" style="9" hidden="1" customWidth="1"/>
    <col min="2780" max="2780" width="19.88671875" style="9" customWidth="1"/>
    <col min="2781" max="2781" width="7.88671875" style="9" customWidth="1"/>
    <col min="2782" max="2782" width="5.88671875" style="9" customWidth="1"/>
    <col min="2783" max="2783" width="7.109375" style="9" customWidth="1"/>
    <col min="2784" max="2784" width="8" style="9" customWidth="1"/>
    <col min="2785" max="2785" width="9.109375" style="9"/>
    <col min="2786" max="2786" width="6.109375" style="9" customWidth="1"/>
    <col min="2787" max="2789" width="8.109375" style="9" customWidth="1"/>
    <col min="2790" max="2790" width="9.109375" style="9"/>
    <col min="2791" max="2794" width="10.5546875" style="9" customWidth="1"/>
    <col min="2795" max="2798" width="10.88671875" style="9" customWidth="1"/>
    <col min="2799" max="3030" width="9.109375" style="9"/>
    <col min="3031" max="3032" width="1.109375" style="9" customWidth="1"/>
    <col min="3033" max="3033" width="36.109375" style="9" customWidth="1"/>
    <col min="3034" max="3034" width="9" style="9" customWidth="1"/>
    <col min="3035" max="3035" width="0" style="9" hidden="1" customWidth="1"/>
    <col min="3036" max="3036" width="19.88671875" style="9" customWidth="1"/>
    <col min="3037" max="3037" width="7.88671875" style="9" customWidth="1"/>
    <col min="3038" max="3038" width="5.88671875" style="9" customWidth="1"/>
    <col min="3039" max="3039" width="7.109375" style="9" customWidth="1"/>
    <col min="3040" max="3040" width="8" style="9" customWidth="1"/>
    <col min="3041" max="3041" width="9.109375" style="9"/>
    <col min="3042" max="3042" width="6.109375" style="9" customWidth="1"/>
    <col min="3043" max="3045" width="8.109375" style="9" customWidth="1"/>
    <col min="3046" max="3046" width="9.109375" style="9"/>
    <col min="3047" max="3050" width="10.5546875" style="9" customWidth="1"/>
    <col min="3051" max="3054" width="10.88671875" style="9" customWidth="1"/>
    <col min="3055" max="3286" width="9.109375" style="9"/>
    <col min="3287" max="3288" width="1.109375" style="9" customWidth="1"/>
    <col min="3289" max="3289" width="36.109375" style="9" customWidth="1"/>
    <col min="3290" max="3290" width="9" style="9" customWidth="1"/>
    <col min="3291" max="3291" width="0" style="9" hidden="1" customWidth="1"/>
    <col min="3292" max="3292" width="19.88671875" style="9" customWidth="1"/>
    <col min="3293" max="3293" width="7.88671875" style="9" customWidth="1"/>
    <col min="3294" max="3294" width="5.88671875" style="9" customWidth="1"/>
    <col min="3295" max="3295" width="7.109375" style="9" customWidth="1"/>
    <col min="3296" max="3296" width="8" style="9" customWidth="1"/>
    <col min="3297" max="3297" width="9.109375" style="9"/>
    <col min="3298" max="3298" width="6.109375" style="9" customWidth="1"/>
    <col min="3299" max="3301" width="8.109375" style="9" customWidth="1"/>
    <col min="3302" max="3302" width="9.109375" style="9"/>
    <col min="3303" max="3306" width="10.5546875" style="9" customWidth="1"/>
    <col min="3307" max="3310" width="10.88671875" style="9" customWidth="1"/>
    <col min="3311" max="3542" width="9.109375" style="9"/>
    <col min="3543" max="3544" width="1.109375" style="9" customWidth="1"/>
    <col min="3545" max="3545" width="36.109375" style="9" customWidth="1"/>
    <col min="3546" max="3546" width="9" style="9" customWidth="1"/>
    <col min="3547" max="3547" width="0" style="9" hidden="1" customWidth="1"/>
    <col min="3548" max="3548" width="19.88671875" style="9" customWidth="1"/>
    <col min="3549" max="3549" width="7.88671875" style="9" customWidth="1"/>
    <col min="3550" max="3550" width="5.88671875" style="9" customWidth="1"/>
    <col min="3551" max="3551" width="7.109375" style="9" customWidth="1"/>
    <col min="3552" max="3552" width="8" style="9" customWidth="1"/>
    <col min="3553" max="3553" width="9.109375" style="9"/>
    <col min="3554" max="3554" width="6.109375" style="9" customWidth="1"/>
    <col min="3555" max="3557" width="8.109375" style="9" customWidth="1"/>
    <col min="3558" max="3558" width="9.109375" style="9"/>
    <col min="3559" max="3562" width="10.5546875" style="9" customWidth="1"/>
    <col min="3563" max="3566" width="10.88671875" style="9" customWidth="1"/>
    <col min="3567" max="3798" width="9.109375" style="9"/>
    <col min="3799" max="3800" width="1.109375" style="9" customWidth="1"/>
    <col min="3801" max="3801" width="36.109375" style="9" customWidth="1"/>
    <col min="3802" max="3802" width="9" style="9" customWidth="1"/>
    <col min="3803" max="3803" width="0" style="9" hidden="1" customWidth="1"/>
    <col min="3804" max="3804" width="19.88671875" style="9" customWidth="1"/>
    <col min="3805" max="3805" width="7.88671875" style="9" customWidth="1"/>
    <col min="3806" max="3806" width="5.88671875" style="9" customWidth="1"/>
    <col min="3807" max="3807" width="7.109375" style="9" customWidth="1"/>
    <col min="3808" max="3808" width="8" style="9" customWidth="1"/>
    <col min="3809" max="3809" width="9.109375" style="9"/>
    <col min="3810" max="3810" width="6.109375" style="9" customWidth="1"/>
    <col min="3811" max="3813" width="8.109375" style="9" customWidth="1"/>
    <col min="3814" max="3814" width="9.109375" style="9"/>
    <col min="3815" max="3818" width="10.5546875" style="9" customWidth="1"/>
    <col min="3819" max="3822" width="10.88671875" style="9" customWidth="1"/>
    <col min="3823" max="4054" width="9.109375" style="9"/>
    <col min="4055" max="4056" width="1.109375" style="9" customWidth="1"/>
    <col min="4057" max="4057" width="36.109375" style="9" customWidth="1"/>
    <col min="4058" max="4058" width="9" style="9" customWidth="1"/>
    <col min="4059" max="4059" width="0" style="9" hidden="1" customWidth="1"/>
    <col min="4060" max="4060" width="19.88671875" style="9" customWidth="1"/>
    <col min="4061" max="4061" width="7.88671875" style="9" customWidth="1"/>
    <col min="4062" max="4062" width="5.88671875" style="9" customWidth="1"/>
    <col min="4063" max="4063" width="7.109375" style="9" customWidth="1"/>
    <col min="4064" max="4064" width="8" style="9" customWidth="1"/>
    <col min="4065" max="4065" width="9.109375" style="9"/>
    <col min="4066" max="4066" width="6.109375" style="9" customWidth="1"/>
    <col min="4067" max="4069" width="8.109375" style="9" customWidth="1"/>
    <col min="4070" max="4070" width="9.109375" style="9"/>
    <col min="4071" max="4074" width="10.5546875" style="9" customWidth="1"/>
    <col min="4075" max="4078" width="10.88671875" style="9" customWidth="1"/>
    <col min="4079" max="4310" width="9.109375" style="9"/>
    <col min="4311" max="4312" width="1.109375" style="9" customWidth="1"/>
    <col min="4313" max="4313" width="36.109375" style="9" customWidth="1"/>
    <col min="4314" max="4314" width="9" style="9" customWidth="1"/>
    <col min="4315" max="4315" width="0" style="9" hidden="1" customWidth="1"/>
    <col min="4316" max="4316" width="19.88671875" style="9" customWidth="1"/>
    <col min="4317" max="4317" width="7.88671875" style="9" customWidth="1"/>
    <col min="4318" max="4318" width="5.88671875" style="9" customWidth="1"/>
    <col min="4319" max="4319" width="7.109375" style="9" customWidth="1"/>
    <col min="4320" max="4320" width="8" style="9" customWidth="1"/>
    <col min="4321" max="4321" width="9.109375" style="9"/>
    <col min="4322" max="4322" width="6.109375" style="9" customWidth="1"/>
    <col min="4323" max="4325" width="8.109375" style="9" customWidth="1"/>
    <col min="4326" max="4326" width="9.109375" style="9"/>
    <col min="4327" max="4330" width="10.5546875" style="9" customWidth="1"/>
    <col min="4331" max="4334" width="10.88671875" style="9" customWidth="1"/>
    <col min="4335" max="4566" width="9.109375" style="9"/>
    <col min="4567" max="4568" width="1.109375" style="9" customWidth="1"/>
    <col min="4569" max="4569" width="36.109375" style="9" customWidth="1"/>
    <col min="4570" max="4570" width="9" style="9" customWidth="1"/>
    <col min="4571" max="4571" width="0" style="9" hidden="1" customWidth="1"/>
    <col min="4572" max="4572" width="19.88671875" style="9" customWidth="1"/>
    <col min="4573" max="4573" width="7.88671875" style="9" customWidth="1"/>
    <col min="4574" max="4574" width="5.88671875" style="9" customWidth="1"/>
    <col min="4575" max="4575" width="7.109375" style="9" customWidth="1"/>
    <col min="4576" max="4576" width="8" style="9" customWidth="1"/>
    <col min="4577" max="4577" width="9.109375" style="9"/>
    <col min="4578" max="4578" width="6.109375" style="9" customWidth="1"/>
    <col min="4579" max="4581" width="8.109375" style="9" customWidth="1"/>
    <col min="4582" max="4582" width="9.109375" style="9"/>
    <col min="4583" max="4586" width="10.5546875" style="9" customWidth="1"/>
    <col min="4587" max="4590" width="10.88671875" style="9" customWidth="1"/>
    <col min="4591" max="4822" width="9.109375" style="9"/>
    <col min="4823" max="4824" width="1.109375" style="9" customWidth="1"/>
    <col min="4825" max="4825" width="36.109375" style="9" customWidth="1"/>
    <col min="4826" max="4826" width="9" style="9" customWidth="1"/>
    <col min="4827" max="4827" width="0" style="9" hidden="1" customWidth="1"/>
    <col min="4828" max="4828" width="19.88671875" style="9" customWidth="1"/>
    <col min="4829" max="4829" width="7.88671875" style="9" customWidth="1"/>
    <col min="4830" max="4830" width="5.88671875" style="9" customWidth="1"/>
    <col min="4831" max="4831" width="7.109375" style="9" customWidth="1"/>
    <col min="4832" max="4832" width="8" style="9" customWidth="1"/>
    <col min="4833" max="4833" width="9.109375" style="9"/>
    <col min="4834" max="4834" width="6.109375" style="9" customWidth="1"/>
    <col min="4835" max="4837" width="8.109375" style="9" customWidth="1"/>
    <col min="4838" max="4838" width="9.109375" style="9"/>
    <col min="4839" max="4842" width="10.5546875" style="9" customWidth="1"/>
    <col min="4843" max="4846" width="10.88671875" style="9" customWidth="1"/>
    <col min="4847" max="5078" width="9.109375" style="9"/>
    <col min="5079" max="5080" width="1.109375" style="9" customWidth="1"/>
    <col min="5081" max="5081" width="36.109375" style="9" customWidth="1"/>
    <col min="5082" max="5082" width="9" style="9" customWidth="1"/>
    <col min="5083" max="5083" width="0" style="9" hidden="1" customWidth="1"/>
    <col min="5084" max="5084" width="19.88671875" style="9" customWidth="1"/>
    <col min="5085" max="5085" width="7.88671875" style="9" customWidth="1"/>
    <col min="5086" max="5086" width="5.88671875" style="9" customWidth="1"/>
    <col min="5087" max="5087" width="7.109375" style="9" customWidth="1"/>
    <col min="5088" max="5088" width="8" style="9" customWidth="1"/>
    <col min="5089" max="5089" width="9.109375" style="9"/>
    <col min="5090" max="5090" width="6.109375" style="9" customWidth="1"/>
    <col min="5091" max="5093" width="8.109375" style="9" customWidth="1"/>
    <col min="5094" max="5094" width="9.109375" style="9"/>
    <col min="5095" max="5098" width="10.5546875" style="9" customWidth="1"/>
    <col min="5099" max="5102" width="10.88671875" style="9" customWidth="1"/>
    <col min="5103" max="5334" width="9.109375" style="9"/>
    <col min="5335" max="5336" width="1.109375" style="9" customWidth="1"/>
    <col min="5337" max="5337" width="36.109375" style="9" customWidth="1"/>
    <col min="5338" max="5338" width="9" style="9" customWidth="1"/>
    <col min="5339" max="5339" width="0" style="9" hidden="1" customWidth="1"/>
    <col min="5340" max="5340" width="19.88671875" style="9" customWidth="1"/>
    <col min="5341" max="5341" width="7.88671875" style="9" customWidth="1"/>
    <col min="5342" max="5342" width="5.88671875" style="9" customWidth="1"/>
    <col min="5343" max="5343" width="7.109375" style="9" customWidth="1"/>
    <col min="5344" max="5344" width="8" style="9" customWidth="1"/>
    <col min="5345" max="5345" width="9.109375" style="9"/>
    <col min="5346" max="5346" width="6.109375" style="9" customWidth="1"/>
    <col min="5347" max="5349" width="8.109375" style="9" customWidth="1"/>
    <col min="5350" max="5350" width="9.109375" style="9"/>
    <col min="5351" max="5354" width="10.5546875" style="9" customWidth="1"/>
    <col min="5355" max="5358" width="10.88671875" style="9" customWidth="1"/>
    <col min="5359" max="5590" width="9.109375" style="9"/>
    <col min="5591" max="5592" width="1.109375" style="9" customWidth="1"/>
    <col min="5593" max="5593" width="36.109375" style="9" customWidth="1"/>
    <col min="5594" max="5594" width="9" style="9" customWidth="1"/>
    <col min="5595" max="5595" width="0" style="9" hidden="1" customWidth="1"/>
    <col min="5596" max="5596" width="19.88671875" style="9" customWidth="1"/>
    <col min="5597" max="5597" width="7.88671875" style="9" customWidth="1"/>
    <col min="5598" max="5598" width="5.88671875" style="9" customWidth="1"/>
    <col min="5599" max="5599" width="7.109375" style="9" customWidth="1"/>
    <col min="5600" max="5600" width="8" style="9" customWidth="1"/>
    <col min="5601" max="5601" width="9.109375" style="9"/>
    <col min="5602" max="5602" width="6.109375" style="9" customWidth="1"/>
    <col min="5603" max="5605" width="8.109375" style="9" customWidth="1"/>
    <col min="5606" max="5606" width="9.109375" style="9"/>
    <col min="5607" max="5610" width="10.5546875" style="9" customWidth="1"/>
    <col min="5611" max="5614" width="10.88671875" style="9" customWidth="1"/>
    <col min="5615" max="5846" width="9.109375" style="9"/>
    <col min="5847" max="5848" width="1.109375" style="9" customWidth="1"/>
    <col min="5849" max="5849" width="36.109375" style="9" customWidth="1"/>
    <col min="5850" max="5850" width="9" style="9" customWidth="1"/>
    <col min="5851" max="5851" width="0" style="9" hidden="1" customWidth="1"/>
    <col min="5852" max="5852" width="19.88671875" style="9" customWidth="1"/>
    <col min="5853" max="5853" width="7.88671875" style="9" customWidth="1"/>
    <col min="5854" max="5854" width="5.88671875" style="9" customWidth="1"/>
    <col min="5855" max="5855" width="7.109375" style="9" customWidth="1"/>
    <col min="5856" max="5856" width="8" style="9" customWidth="1"/>
    <col min="5857" max="5857" width="9.109375" style="9"/>
    <col min="5858" max="5858" width="6.109375" style="9" customWidth="1"/>
    <col min="5859" max="5861" width="8.109375" style="9" customWidth="1"/>
    <col min="5862" max="5862" width="9.109375" style="9"/>
    <col min="5863" max="5866" width="10.5546875" style="9" customWidth="1"/>
    <col min="5867" max="5870" width="10.88671875" style="9" customWidth="1"/>
    <col min="5871" max="6102" width="9.109375" style="9"/>
    <col min="6103" max="6104" width="1.109375" style="9" customWidth="1"/>
    <col min="6105" max="6105" width="36.109375" style="9" customWidth="1"/>
    <col min="6106" max="6106" width="9" style="9" customWidth="1"/>
    <col min="6107" max="6107" width="0" style="9" hidden="1" customWidth="1"/>
    <col min="6108" max="6108" width="19.88671875" style="9" customWidth="1"/>
    <col min="6109" max="6109" width="7.88671875" style="9" customWidth="1"/>
    <col min="6110" max="6110" width="5.88671875" style="9" customWidth="1"/>
    <col min="6111" max="6111" width="7.109375" style="9" customWidth="1"/>
    <col min="6112" max="6112" width="8" style="9" customWidth="1"/>
    <col min="6113" max="6113" width="9.109375" style="9"/>
    <col min="6114" max="6114" width="6.109375" style="9" customWidth="1"/>
    <col min="6115" max="6117" width="8.109375" style="9" customWidth="1"/>
    <col min="6118" max="6118" width="9.109375" style="9"/>
    <col min="6119" max="6122" width="10.5546875" style="9" customWidth="1"/>
    <col min="6123" max="6126" width="10.88671875" style="9" customWidth="1"/>
    <col min="6127" max="6358" width="9.109375" style="9"/>
    <col min="6359" max="6360" width="1.109375" style="9" customWidth="1"/>
    <col min="6361" max="6361" width="36.109375" style="9" customWidth="1"/>
    <col min="6362" max="6362" width="9" style="9" customWidth="1"/>
    <col min="6363" max="6363" width="0" style="9" hidden="1" customWidth="1"/>
    <col min="6364" max="6364" width="19.88671875" style="9" customWidth="1"/>
    <col min="6365" max="6365" width="7.88671875" style="9" customWidth="1"/>
    <col min="6366" max="6366" width="5.88671875" style="9" customWidth="1"/>
    <col min="6367" max="6367" width="7.109375" style="9" customWidth="1"/>
    <col min="6368" max="6368" width="8" style="9" customWidth="1"/>
    <col min="6369" max="6369" width="9.109375" style="9"/>
    <col min="6370" max="6370" width="6.109375" style="9" customWidth="1"/>
    <col min="6371" max="6373" width="8.109375" style="9" customWidth="1"/>
    <col min="6374" max="6374" width="9.109375" style="9"/>
    <col min="6375" max="6378" width="10.5546875" style="9" customWidth="1"/>
    <col min="6379" max="6382" width="10.88671875" style="9" customWidth="1"/>
    <col min="6383" max="6614" width="9.109375" style="9"/>
    <col min="6615" max="6616" width="1.109375" style="9" customWidth="1"/>
    <col min="6617" max="6617" width="36.109375" style="9" customWidth="1"/>
    <col min="6618" max="6618" width="9" style="9" customWidth="1"/>
    <col min="6619" max="6619" width="0" style="9" hidden="1" customWidth="1"/>
    <col min="6620" max="6620" width="19.88671875" style="9" customWidth="1"/>
    <col min="6621" max="6621" width="7.88671875" style="9" customWidth="1"/>
    <col min="6622" max="6622" width="5.88671875" style="9" customWidth="1"/>
    <col min="6623" max="6623" width="7.109375" style="9" customWidth="1"/>
    <col min="6624" max="6624" width="8" style="9" customWidth="1"/>
    <col min="6625" max="6625" width="9.109375" style="9"/>
    <col min="6626" max="6626" width="6.109375" style="9" customWidth="1"/>
    <col min="6627" max="6629" width="8.109375" style="9" customWidth="1"/>
    <col min="6630" max="6630" width="9.109375" style="9"/>
    <col min="6631" max="6634" width="10.5546875" style="9" customWidth="1"/>
    <col min="6635" max="6638" width="10.88671875" style="9" customWidth="1"/>
    <col min="6639" max="6870" width="9.109375" style="9"/>
    <col min="6871" max="6872" width="1.109375" style="9" customWidth="1"/>
    <col min="6873" max="6873" width="36.109375" style="9" customWidth="1"/>
    <col min="6874" max="6874" width="9" style="9" customWidth="1"/>
    <col min="6875" max="6875" width="0" style="9" hidden="1" customWidth="1"/>
    <col min="6876" max="6876" width="19.88671875" style="9" customWidth="1"/>
    <col min="6877" max="6877" width="7.88671875" style="9" customWidth="1"/>
    <col min="6878" max="6878" width="5.88671875" style="9" customWidth="1"/>
    <col min="6879" max="6879" width="7.109375" style="9" customWidth="1"/>
    <col min="6880" max="6880" width="8" style="9" customWidth="1"/>
    <col min="6881" max="6881" width="9.109375" style="9"/>
    <col min="6882" max="6882" width="6.109375" style="9" customWidth="1"/>
    <col min="6883" max="6885" width="8.109375" style="9" customWidth="1"/>
    <col min="6886" max="6886" width="9.109375" style="9"/>
    <col min="6887" max="6890" width="10.5546875" style="9" customWidth="1"/>
    <col min="6891" max="6894" width="10.88671875" style="9" customWidth="1"/>
    <col min="6895" max="7126" width="9.109375" style="9"/>
    <col min="7127" max="7128" width="1.109375" style="9" customWidth="1"/>
    <col min="7129" max="7129" width="36.109375" style="9" customWidth="1"/>
    <col min="7130" max="7130" width="9" style="9" customWidth="1"/>
    <col min="7131" max="7131" width="0" style="9" hidden="1" customWidth="1"/>
    <col min="7132" max="7132" width="19.88671875" style="9" customWidth="1"/>
    <col min="7133" max="7133" width="7.88671875" style="9" customWidth="1"/>
    <col min="7134" max="7134" width="5.88671875" style="9" customWidth="1"/>
    <col min="7135" max="7135" width="7.109375" style="9" customWidth="1"/>
    <col min="7136" max="7136" width="8" style="9" customWidth="1"/>
    <col min="7137" max="7137" width="9.109375" style="9"/>
    <col min="7138" max="7138" width="6.109375" style="9" customWidth="1"/>
    <col min="7139" max="7141" width="8.109375" style="9" customWidth="1"/>
    <col min="7142" max="7142" width="9.109375" style="9"/>
    <col min="7143" max="7146" width="10.5546875" style="9" customWidth="1"/>
    <col min="7147" max="7150" width="10.88671875" style="9" customWidth="1"/>
    <col min="7151" max="7382" width="9.109375" style="9"/>
    <col min="7383" max="7384" width="1.109375" style="9" customWidth="1"/>
    <col min="7385" max="7385" width="36.109375" style="9" customWidth="1"/>
    <col min="7386" max="7386" width="9" style="9" customWidth="1"/>
    <col min="7387" max="7387" width="0" style="9" hidden="1" customWidth="1"/>
    <col min="7388" max="7388" width="19.88671875" style="9" customWidth="1"/>
    <col min="7389" max="7389" width="7.88671875" style="9" customWidth="1"/>
    <col min="7390" max="7390" width="5.88671875" style="9" customWidth="1"/>
    <col min="7391" max="7391" width="7.109375" style="9" customWidth="1"/>
    <col min="7392" max="7392" width="8" style="9" customWidth="1"/>
    <col min="7393" max="7393" width="9.109375" style="9"/>
    <col min="7394" max="7394" width="6.109375" style="9" customWidth="1"/>
    <col min="7395" max="7397" width="8.109375" style="9" customWidth="1"/>
    <col min="7398" max="7398" width="9.109375" style="9"/>
    <col min="7399" max="7402" width="10.5546875" style="9" customWidth="1"/>
    <col min="7403" max="7406" width="10.88671875" style="9" customWidth="1"/>
    <col min="7407" max="7638" width="9.109375" style="9"/>
    <col min="7639" max="7640" width="1.109375" style="9" customWidth="1"/>
    <col min="7641" max="7641" width="36.109375" style="9" customWidth="1"/>
    <col min="7642" max="7642" width="9" style="9" customWidth="1"/>
    <col min="7643" max="7643" width="0" style="9" hidden="1" customWidth="1"/>
    <col min="7644" max="7644" width="19.88671875" style="9" customWidth="1"/>
    <col min="7645" max="7645" width="7.88671875" style="9" customWidth="1"/>
    <col min="7646" max="7646" width="5.88671875" style="9" customWidth="1"/>
    <col min="7647" max="7647" width="7.109375" style="9" customWidth="1"/>
    <col min="7648" max="7648" width="8" style="9" customWidth="1"/>
    <col min="7649" max="7649" width="9.109375" style="9"/>
    <col min="7650" max="7650" width="6.109375" style="9" customWidth="1"/>
    <col min="7651" max="7653" width="8.109375" style="9" customWidth="1"/>
    <col min="7654" max="7654" width="9.109375" style="9"/>
    <col min="7655" max="7658" width="10.5546875" style="9" customWidth="1"/>
    <col min="7659" max="7662" width="10.88671875" style="9" customWidth="1"/>
    <col min="7663" max="7894" width="9.109375" style="9"/>
    <col min="7895" max="7896" width="1.109375" style="9" customWidth="1"/>
    <col min="7897" max="7897" width="36.109375" style="9" customWidth="1"/>
    <col min="7898" max="7898" width="9" style="9" customWidth="1"/>
    <col min="7899" max="7899" width="0" style="9" hidden="1" customWidth="1"/>
    <col min="7900" max="7900" width="19.88671875" style="9" customWidth="1"/>
    <col min="7901" max="7901" width="7.88671875" style="9" customWidth="1"/>
    <col min="7902" max="7902" width="5.88671875" style="9" customWidth="1"/>
    <col min="7903" max="7903" width="7.109375" style="9" customWidth="1"/>
    <col min="7904" max="7904" width="8" style="9" customWidth="1"/>
    <col min="7905" max="7905" width="9.109375" style="9"/>
    <col min="7906" max="7906" width="6.109375" style="9" customWidth="1"/>
    <col min="7907" max="7909" width="8.109375" style="9" customWidth="1"/>
    <col min="7910" max="7910" width="9.109375" style="9"/>
    <col min="7911" max="7914" width="10.5546875" style="9" customWidth="1"/>
    <col min="7915" max="7918" width="10.88671875" style="9" customWidth="1"/>
    <col min="7919" max="8150" width="9.109375" style="9"/>
    <col min="8151" max="8152" width="1.109375" style="9" customWidth="1"/>
    <col min="8153" max="8153" width="36.109375" style="9" customWidth="1"/>
    <col min="8154" max="8154" width="9" style="9" customWidth="1"/>
    <col min="8155" max="8155" width="0" style="9" hidden="1" customWidth="1"/>
    <col min="8156" max="8156" width="19.88671875" style="9" customWidth="1"/>
    <col min="8157" max="8157" width="7.88671875" style="9" customWidth="1"/>
    <col min="8158" max="8158" width="5.88671875" style="9" customWidth="1"/>
    <col min="8159" max="8159" width="7.109375" style="9" customWidth="1"/>
    <col min="8160" max="8160" width="8" style="9" customWidth="1"/>
    <col min="8161" max="8161" width="9.109375" style="9"/>
    <col min="8162" max="8162" width="6.109375" style="9" customWidth="1"/>
    <col min="8163" max="8165" width="8.109375" style="9" customWidth="1"/>
    <col min="8166" max="8166" width="9.109375" style="9"/>
    <col min="8167" max="8170" width="10.5546875" style="9" customWidth="1"/>
    <col min="8171" max="8174" width="10.88671875" style="9" customWidth="1"/>
    <col min="8175" max="8406" width="9.109375" style="9"/>
    <col min="8407" max="8408" width="1.109375" style="9" customWidth="1"/>
    <col min="8409" max="8409" width="36.109375" style="9" customWidth="1"/>
    <col min="8410" max="8410" width="9" style="9" customWidth="1"/>
    <col min="8411" max="8411" width="0" style="9" hidden="1" customWidth="1"/>
    <col min="8412" max="8412" width="19.88671875" style="9" customWidth="1"/>
    <col min="8413" max="8413" width="7.88671875" style="9" customWidth="1"/>
    <col min="8414" max="8414" width="5.88671875" style="9" customWidth="1"/>
    <col min="8415" max="8415" width="7.109375" style="9" customWidth="1"/>
    <col min="8416" max="8416" width="8" style="9" customWidth="1"/>
    <col min="8417" max="8417" width="9.109375" style="9"/>
    <col min="8418" max="8418" width="6.109375" style="9" customWidth="1"/>
    <col min="8419" max="8421" width="8.109375" style="9" customWidth="1"/>
    <col min="8422" max="8422" width="9.109375" style="9"/>
    <col min="8423" max="8426" width="10.5546875" style="9" customWidth="1"/>
    <col min="8427" max="8430" width="10.88671875" style="9" customWidth="1"/>
    <col min="8431" max="8662" width="9.109375" style="9"/>
    <col min="8663" max="8664" width="1.109375" style="9" customWidth="1"/>
    <col min="8665" max="8665" width="36.109375" style="9" customWidth="1"/>
    <col min="8666" max="8666" width="9" style="9" customWidth="1"/>
    <col min="8667" max="8667" width="0" style="9" hidden="1" customWidth="1"/>
    <col min="8668" max="8668" width="19.88671875" style="9" customWidth="1"/>
    <col min="8669" max="8669" width="7.88671875" style="9" customWidth="1"/>
    <col min="8670" max="8670" width="5.88671875" style="9" customWidth="1"/>
    <col min="8671" max="8671" width="7.109375" style="9" customWidth="1"/>
    <col min="8672" max="8672" width="8" style="9" customWidth="1"/>
    <col min="8673" max="8673" width="9.109375" style="9"/>
    <col min="8674" max="8674" width="6.109375" style="9" customWidth="1"/>
    <col min="8675" max="8677" width="8.109375" style="9" customWidth="1"/>
    <col min="8678" max="8678" width="9.109375" style="9"/>
    <col min="8679" max="8682" width="10.5546875" style="9" customWidth="1"/>
    <col min="8683" max="8686" width="10.88671875" style="9" customWidth="1"/>
    <col min="8687" max="8918" width="9.109375" style="9"/>
    <col min="8919" max="8920" width="1.109375" style="9" customWidth="1"/>
    <col min="8921" max="8921" width="36.109375" style="9" customWidth="1"/>
    <col min="8922" max="8922" width="9" style="9" customWidth="1"/>
    <col min="8923" max="8923" width="0" style="9" hidden="1" customWidth="1"/>
    <col min="8924" max="8924" width="19.88671875" style="9" customWidth="1"/>
    <col min="8925" max="8925" width="7.88671875" style="9" customWidth="1"/>
    <col min="8926" max="8926" width="5.88671875" style="9" customWidth="1"/>
    <col min="8927" max="8927" width="7.109375" style="9" customWidth="1"/>
    <col min="8928" max="8928" width="8" style="9" customWidth="1"/>
    <col min="8929" max="8929" width="9.109375" style="9"/>
    <col min="8930" max="8930" width="6.109375" style="9" customWidth="1"/>
    <col min="8931" max="8933" width="8.109375" style="9" customWidth="1"/>
    <col min="8934" max="8934" width="9.109375" style="9"/>
    <col min="8935" max="8938" width="10.5546875" style="9" customWidth="1"/>
    <col min="8939" max="8942" width="10.88671875" style="9" customWidth="1"/>
    <col min="8943" max="9174" width="9.109375" style="9"/>
    <col min="9175" max="9176" width="1.109375" style="9" customWidth="1"/>
    <col min="9177" max="9177" width="36.109375" style="9" customWidth="1"/>
    <col min="9178" max="9178" width="9" style="9" customWidth="1"/>
    <col min="9179" max="9179" width="0" style="9" hidden="1" customWidth="1"/>
    <col min="9180" max="9180" width="19.88671875" style="9" customWidth="1"/>
    <col min="9181" max="9181" width="7.88671875" style="9" customWidth="1"/>
    <col min="9182" max="9182" width="5.88671875" style="9" customWidth="1"/>
    <col min="9183" max="9183" width="7.109375" style="9" customWidth="1"/>
    <col min="9184" max="9184" width="8" style="9" customWidth="1"/>
    <col min="9185" max="9185" width="9.109375" style="9"/>
    <col min="9186" max="9186" width="6.109375" style="9" customWidth="1"/>
    <col min="9187" max="9189" width="8.109375" style="9" customWidth="1"/>
    <col min="9190" max="9190" width="9.109375" style="9"/>
    <col min="9191" max="9194" width="10.5546875" style="9" customWidth="1"/>
    <col min="9195" max="9198" width="10.88671875" style="9" customWidth="1"/>
    <col min="9199" max="9430" width="9.109375" style="9"/>
    <col min="9431" max="9432" width="1.109375" style="9" customWidth="1"/>
    <col min="9433" max="9433" width="36.109375" style="9" customWidth="1"/>
    <col min="9434" max="9434" width="9" style="9" customWidth="1"/>
    <col min="9435" max="9435" width="0" style="9" hidden="1" customWidth="1"/>
    <col min="9436" max="9436" width="19.88671875" style="9" customWidth="1"/>
    <col min="9437" max="9437" width="7.88671875" style="9" customWidth="1"/>
    <col min="9438" max="9438" width="5.88671875" style="9" customWidth="1"/>
    <col min="9439" max="9439" width="7.109375" style="9" customWidth="1"/>
    <col min="9440" max="9440" width="8" style="9" customWidth="1"/>
    <col min="9441" max="9441" width="9.109375" style="9"/>
    <col min="9442" max="9442" width="6.109375" style="9" customWidth="1"/>
    <col min="9443" max="9445" width="8.109375" style="9" customWidth="1"/>
    <col min="9446" max="9446" width="9.109375" style="9"/>
    <col min="9447" max="9450" width="10.5546875" style="9" customWidth="1"/>
    <col min="9451" max="9454" width="10.88671875" style="9" customWidth="1"/>
    <col min="9455" max="9686" width="9.109375" style="9"/>
    <col min="9687" max="9688" width="1.109375" style="9" customWidth="1"/>
    <col min="9689" max="9689" width="36.109375" style="9" customWidth="1"/>
    <col min="9690" max="9690" width="9" style="9" customWidth="1"/>
    <col min="9691" max="9691" width="0" style="9" hidden="1" customWidth="1"/>
    <col min="9692" max="9692" width="19.88671875" style="9" customWidth="1"/>
    <col min="9693" max="9693" width="7.88671875" style="9" customWidth="1"/>
    <col min="9694" max="9694" width="5.88671875" style="9" customWidth="1"/>
    <col min="9695" max="9695" width="7.109375" style="9" customWidth="1"/>
    <col min="9696" max="9696" width="8" style="9" customWidth="1"/>
    <col min="9697" max="9697" width="9.109375" style="9"/>
    <col min="9698" max="9698" width="6.109375" style="9" customWidth="1"/>
    <col min="9699" max="9701" width="8.109375" style="9" customWidth="1"/>
    <col min="9702" max="9702" width="9.109375" style="9"/>
    <col min="9703" max="9706" width="10.5546875" style="9" customWidth="1"/>
    <col min="9707" max="9710" width="10.88671875" style="9" customWidth="1"/>
    <col min="9711" max="9942" width="9.109375" style="9"/>
    <col min="9943" max="9944" width="1.109375" style="9" customWidth="1"/>
    <col min="9945" max="9945" width="36.109375" style="9" customWidth="1"/>
    <col min="9946" max="9946" width="9" style="9" customWidth="1"/>
    <col min="9947" max="9947" width="0" style="9" hidden="1" customWidth="1"/>
    <col min="9948" max="9948" width="19.88671875" style="9" customWidth="1"/>
    <col min="9949" max="9949" width="7.88671875" style="9" customWidth="1"/>
    <col min="9950" max="9950" width="5.88671875" style="9" customWidth="1"/>
    <col min="9951" max="9951" width="7.109375" style="9" customWidth="1"/>
    <col min="9952" max="9952" width="8" style="9" customWidth="1"/>
    <col min="9953" max="9953" width="9.109375" style="9"/>
    <col min="9954" max="9954" width="6.109375" style="9" customWidth="1"/>
    <col min="9955" max="9957" width="8.109375" style="9" customWidth="1"/>
    <col min="9958" max="9958" width="9.109375" style="9"/>
    <col min="9959" max="9962" width="10.5546875" style="9" customWidth="1"/>
    <col min="9963" max="9966" width="10.88671875" style="9" customWidth="1"/>
    <col min="9967" max="10198" width="9.109375" style="9"/>
    <col min="10199" max="10200" width="1.109375" style="9" customWidth="1"/>
    <col min="10201" max="10201" width="36.109375" style="9" customWidth="1"/>
    <col min="10202" max="10202" width="9" style="9" customWidth="1"/>
    <col min="10203" max="10203" width="0" style="9" hidden="1" customWidth="1"/>
    <col min="10204" max="10204" width="19.88671875" style="9" customWidth="1"/>
    <col min="10205" max="10205" width="7.88671875" style="9" customWidth="1"/>
    <col min="10206" max="10206" width="5.88671875" style="9" customWidth="1"/>
    <col min="10207" max="10207" width="7.109375" style="9" customWidth="1"/>
    <col min="10208" max="10208" width="8" style="9" customWidth="1"/>
    <col min="10209" max="10209" width="9.109375" style="9"/>
    <col min="10210" max="10210" width="6.109375" style="9" customWidth="1"/>
    <col min="10211" max="10213" width="8.109375" style="9" customWidth="1"/>
    <col min="10214" max="10214" width="9.109375" style="9"/>
    <col min="10215" max="10218" width="10.5546875" style="9" customWidth="1"/>
    <col min="10219" max="10222" width="10.88671875" style="9" customWidth="1"/>
    <col min="10223" max="10454" width="9.109375" style="9"/>
    <col min="10455" max="10456" width="1.109375" style="9" customWidth="1"/>
    <col min="10457" max="10457" width="36.109375" style="9" customWidth="1"/>
    <col min="10458" max="10458" width="9" style="9" customWidth="1"/>
    <col min="10459" max="10459" width="0" style="9" hidden="1" customWidth="1"/>
    <col min="10460" max="10460" width="19.88671875" style="9" customWidth="1"/>
    <col min="10461" max="10461" width="7.88671875" style="9" customWidth="1"/>
    <col min="10462" max="10462" width="5.88671875" style="9" customWidth="1"/>
    <col min="10463" max="10463" width="7.109375" style="9" customWidth="1"/>
    <col min="10464" max="10464" width="8" style="9" customWidth="1"/>
    <col min="10465" max="10465" width="9.109375" style="9"/>
    <col min="10466" max="10466" width="6.109375" style="9" customWidth="1"/>
    <col min="10467" max="10469" width="8.109375" style="9" customWidth="1"/>
    <col min="10470" max="10470" width="9.109375" style="9"/>
    <col min="10471" max="10474" width="10.5546875" style="9" customWidth="1"/>
    <col min="10475" max="10478" width="10.88671875" style="9" customWidth="1"/>
    <col min="10479" max="10710" width="9.109375" style="9"/>
    <col min="10711" max="10712" width="1.109375" style="9" customWidth="1"/>
    <col min="10713" max="10713" width="36.109375" style="9" customWidth="1"/>
    <col min="10714" max="10714" width="9" style="9" customWidth="1"/>
    <col min="10715" max="10715" width="0" style="9" hidden="1" customWidth="1"/>
    <col min="10716" max="10716" width="19.88671875" style="9" customWidth="1"/>
    <col min="10717" max="10717" width="7.88671875" style="9" customWidth="1"/>
    <col min="10718" max="10718" width="5.88671875" style="9" customWidth="1"/>
    <col min="10719" max="10719" width="7.109375" style="9" customWidth="1"/>
    <col min="10720" max="10720" width="8" style="9" customWidth="1"/>
    <col min="10721" max="10721" width="9.109375" style="9"/>
    <col min="10722" max="10722" width="6.109375" style="9" customWidth="1"/>
    <col min="10723" max="10725" width="8.109375" style="9" customWidth="1"/>
    <col min="10726" max="10726" width="9.109375" style="9"/>
    <col min="10727" max="10730" width="10.5546875" style="9" customWidth="1"/>
    <col min="10731" max="10734" width="10.88671875" style="9" customWidth="1"/>
    <col min="10735" max="10966" width="9.109375" style="9"/>
    <col min="10967" max="10968" width="1.109375" style="9" customWidth="1"/>
    <col min="10969" max="10969" width="36.109375" style="9" customWidth="1"/>
    <col min="10970" max="10970" width="9" style="9" customWidth="1"/>
    <col min="10971" max="10971" width="0" style="9" hidden="1" customWidth="1"/>
    <col min="10972" max="10972" width="19.88671875" style="9" customWidth="1"/>
    <col min="10973" max="10973" width="7.88671875" style="9" customWidth="1"/>
    <col min="10974" max="10974" width="5.88671875" style="9" customWidth="1"/>
    <col min="10975" max="10975" width="7.109375" style="9" customWidth="1"/>
    <col min="10976" max="10976" width="8" style="9" customWidth="1"/>
    <col min="10977" max="10977" width="9.109375" style="9"/>
    <col min="10978" max="10978" width="6.109375" style="9" customWidth="1"/>
    <col min="10979" max="10981" width="8.109375" style="9" customWidth="1"/>
    <col min="10982" max="10982" width="9.109375" style="9"/>
    <col min="10983" max="10986" width="10.5546875" style="9" customWidth="1"/>
    <col min="10987" max="10990" width="10.88671875" style="9" customWidth="1"/>
    <col min="10991" max="11222" width="9.109375" style="9"/>
    <col min="11223" max="11224" width="1.109375" style="9" customWidth="1"/>
    <col min="11225" max="11225" width="36.109375" style="9" customWidth="1"/>
    <col min="11226" max="11226" width="9" style="9" customWidth="1"/>
    <col min="11227" max="11227" width="0" style="9" hidden="1" customWidth="1"/>
    <col min="11228" max="11228" width="19.88671875" style="9" customWidth="1"/>
    <col min="11229" max="11229" width="7.88671875" style="9" customWidth="1"/>
    <col min="11230" max="11230" width="5.88671875" style="9" customWidth="1"/>
    <col min="11231" max="11231" width="7.109375" style="9" customWidth="1"/>
    <col min="11232" max="11232" width="8" style="9" customWidth="1"/>
    <col min="11233" max="11233" width="9.109375" style="9"/>
    <col min="11234" max="11234" width="6.109375" style="9" customWidth="1"/>
    <col min="11235" max="11237" width="8.109375" style="9" customWidth="1"/>
    <col min="11238" max="11238" width="9.109375" style="9"/>
    <col min="11239" max="11242" width="10.5546875" style="9" customWidth="1"/>
    <col min="11243" max="11246" width="10.88671875" style="9" customWidth="1"/>
    <col min="11247" max="11478" width="9.109375" style="9"/>
    <col min="11479" max="11480" width="1.109375" style="9" customWidth="1"/>
    <col min="11481" max="11481" width="36.109375" style="9" customWidth="1"/>
    <col min="11482" max="11482" width="9" style="9" customWidth="1"/>
    <col min="11483" max="11483" width="0" style="9" hidden="1" customWidth="1"/>
    <col min="11484" max="11484" width="19.88671875" style="9" customWidth="1"/>
    <col min="11485" max="11485" width="7.88671875" style="9" customWidth="1"/>
    <col min="11486" max="11486" width="5.88671875" style="9" customWidth="1"/>
    <col min="11487" max="11487" width="7.109375" style="9" customWidth="1"/>
    <col min="11488" max="11488" width="8" style="9" customWidth="1"/>
    <col min="11489" max="11489" width="9.109375" style="9"/>
    <col min="11490" max="11490" width="6.109375" style="9" customWidth="1"/>
    <col min="11491" max="11493" width="8.109375" style="9" customWidth="1"/>
    <col min="11494" max="11494" width="9.109375" style="9"/>
    <col min="11495" max="11498" width="10.5546875" style="9" customWidth="1"/>
    <col min="11499" max="11502" width="10.88671875" style="9" customWidth="1"/>
    <col min="11503" max="11734" width="9.109375" style="9"/>
    <col min="11735" max="11736" width="1.109375" style="9" customWidth="1"/>
    <col min="11737" max="11737" width="36.109375" style="9" customWidth="1"/>
    <col min="11738" max="11738" width="9" style="9" customWidth="1"/>
    <col min="11739" max="11739" width="0" style="9" hidden="1" customWidth="1"/>
    <col min="11740" max="11740" width="19.88671875" style="9" customWidth="1"/>
    <col min="11741" max="11741" width="7.88671875" style="9" customWidth="1"/>
    <col min="11742" max="11742" width="5.88671875" style="9" customWidth="1"/>
    <col min="11743" max="11743" width="7.109375" style="9" customWidth="1"/>
    <col min="11744" max="11744" width="8" style="9" customWidth="1"/>
    <col min="11745" max="11745" width="9.109375" style="9"/>
    <col min="11746" max="11746" width="6.109375" style="9" customWidth="1"/>
    <col min="11747" max="11749" width="8.109375" style="9" customWidth="1"/>
    <col min="11750" max="11750" width="9.109375" style="9"/>
    <col min="11751" max="11754" width="10.5546875" style="9" customWidth="1"/>
    <col min="11755" max="11758" width="10.88671875" style="9" customWidth="1"/>
    <col min="11759" max="11990" width="9.109375" style="9"/>
    <col min="11991" max="11992" width="1.109375" style="9" customWidth="1"/>
    <col min="11993" max="11993" width="36.109375" style="9" customWidth="1"/>
    <col min="11994" max="11994" width="9" style="9" customWidth="1"/>
    <col min="11995" max="11995" width="0" style="9" hidden="1" customWidth="1"/>
    <col min="11996" max="11996" width="19.88671875" style="9" customWidth="1"/>
    <col min="11997" max="11997" width="7.88671875" style="9" customWidth="1"/>
    <col min="11998" max="11998" width="5.88671875" style="9" customWidth="1"/>
    <col min="11999" max="11999" width="7.109375" style="9" customWidth="1"/>
    <col min="12000" max="12000" width="8" style="9" customWidth="1"/>
    <col min="12001" max="12001" width="9.109375" style="9"/>
    <col min="12002" max="12002" width="6.109375" style="9" customWidth="1"/>
    <col min="12003" max="12005" width="8.109375" style="9" customWidth="1"/>
    <col min="12006" max="12006" width="9.109375" style="9"/>
    <col min="12007" max="12010" width="10.5546875" style="9" customWidth="1"/>
    <col min="12011" max="12014" width="10.88671875" style="9" customWidth="1"/>
    <col min="12015" max="12246" width="9.109375" style="9"/>
    <col min="12247" max="12248" width="1.109375" style="9" customWidth="1"/>
    <col min="12249" max="12249" width="36.109375" style="9" customWidth="1"/>
    <col min="12250" max="12250" width="9" style="9" customWidth="1"/>
    <col min="12251" max="12251" width="0" style="9" hidden="1" customWidth="1"/>
    <col min="12252" max="12252" width="19.88671875" style="9" customWidth="1"/>
    <col min="12253" max="12253" width="7.88671875" style="9" customWidth="1"/>
    <col min="12254" max="12254" width="5.88671875" style="9" customWidth="1"/>
    <col min="12255" max="12255" width="7.109375" style="9" customWidth="1"/>
    <col min="12256" max="12256" width="8" style="9" customWidth="1"/>
    <col min="12257" max="12257" width="9.109375" style="9"/>
    <col min="12258" max="12258" width="6.109375" style="9" customWidth="1"/>
    <col min="12259" max="12261" width="8.109375" style="9" customWidth="1"/>
    <col min="12262" max="12262" width="9.109375" style="9"/>
    <col min="12263" max="12266" width="10.5546875" style="9" customWidth="1"/>
    <col min="12267" max="12270" width="10.88671875" style="9" customWidth="1"/>
    <col min="12271" max="12502" width="9.109375" style="9"/>
    <col min="12503" max="12504" width="1.109375" style="9" customWidth="1"/>
    <col min="12505" max="12505" width="36.109375" style="9" customWidth="1"/>
    <col min="12506" max="12506" width="9" style="9" customWidth="1"/>
    <col min="12507" max="12507" width="0" style="9" hidden="1" customWidth="1"/>
    <col min="12508" max="12508" width="19.88671875" style="9" customWidth="1"/>
    <col min="12509" max="12509" width="7.88671875" style="9" customWidth="1"/>
    <col min="12510" max="12510" width="5.88671875" style="9" customWidth="1"/>
    <col min="12511" max="12511" width="7.109375" style="9" customWidth="1"/>
    <col min="12512" max="12512" width="8" style="9" customWidth="1"/>
    <col min="12513" max="12513" width="9.109375" style="9"/>
    <col min="12514" max="12514" width="6.109375" style="9" customWidth="1"/>
    <col min="12515" max="12517" width="8.109375" style="9" customWidth="1"/>
    <col min="12518" max="12518" width="9.109375" style="9"/>
    <col min="12519" max="12522" width="10.5546875" style="9" customWidth="1"/>
    <col min="12523" max="12526" width="10.88671875" style="9" customWidth="1"/>
    <col min="12527" max="12758" width="9.109375" style="9"/>
    <col min="12759" max="12760" width="1.109375" style="9" customWidth="1"/>
    <col min="12761" max="12761" width="36.109375" style="9" customWidth="1"/>
    <col min="12762" max="12762" width="9" style="9" customWidth="1"/>
    <col min="12763" max="12763" width="0" style="9" hidden="1" customWidth="1"/>
    <col min="12764" max="12764" width="19.88671875" style="9" customWidth="1"/>
    <col min="12765" max="12765" width="7.88671875" style="9" customWidth="1"/>
    <col min="12766" max="12766" width="5.88671875" style="9" customWidth="1"/>
    <col min="12767" max="12767" width="7.109375" style="9" customWidth="1"/>
    <col min="12768" max="12768" width="8" style="9" customWidth="1"/>
    <col min="12769" max="12769" width="9.109375" style="9"/>
    <col min="12770" max="12770" width="6.109375" style="9" customWidth="1"/>
    <col min="12771" max="12773" width="8.109375" style="9" customWidth="1"/>
    <col min="12774" max="12774" width="9.109375" style="9"/>
    <col min="12775" max="12778" width="10.5546875" style="9" customWidth="1"/>
    <col min="12779" max="12782" width="10.88671875" style="9" customWidth="1"/>
    <col min="12783" max="13014" width="9.109375" style="9"/>
    <col min="13015" max="13016" width="1.109375" style="9" customWidth="1"/>
    <col min="13017" max="13017" width="36.109375" style="9" customWidth="1"/>
    <col min="13018" max="13018" width="9" style="9" customWidth="1"/>
    <col min="13019" max="13019" width="0" style="9" hidden="1" customWidth="1"/>
    <col min="13020" max="13020" width="19.88671875" style="9" customWidth="1"/>
    <col min="13021" max="13021" width="7.88671875" style="9" customWidth="1"/>
    <col min="13022" max="13022" width="5.88671875" style="9" customWidth="1"/>
    <col min="13023" max="13023" width="7.109375" style="9" customWidth="1"/>
    <col min="13024" max="13024" width="8" style="9" customWidth="1"/>
    <col min="13025" max="13025" width="9.109375" style="9"/>
    <col min="13026" max="13026" width="6.109375" style="9" customWidth="1"/>
    <col min="13027" max="13029" width="8.109375" style="9" customWidth="1"/>
    <col min="13030" max="13030" width="9.109375" style="9"/>
    <col min="13031" max="13034" width="10.5546875" style="9" customWidth="1"/>
    <col min="13035" max="13038" width="10.88671875" style="9" customWidth="1"/>
    <col min="13039" max="13270" width="9.109375" style="9"/>
    <col min="13271" max="13272" width="1.109375" style="9" customWidth="1"/>
    <col min="13273" max="13273" width="36.109375" style="9" customWidth="1"/>
    <col min="13274" max="13274" width="9" style="9" customWidth="1"/>
    <col min="13275" max="13275" width="0" style="9" hidden="1" customWidth="1"/>
    <col min="13276" max="13276" width="19.88671875" style="9" customWidth="1"/>
    <col min="13277" max="13277" width="7.88671875" style="9" customWidth="1"/>
    <col min="13278" max="13278" width="5.88671875" style="9" customWidth="1"/>
    <col min="13279" max="13279" width="7.109375" style="9" customWidth="1"/>
    <col min="13280" max="13280" width="8" style="9" customWidth="1"/>
    <col min="13281" max="13281" width="9.109375" style="9"/>
    <col min="13282" max="13282" width="6.109375" style="9" customWidth="1"/>
    <col min="13283" max="13285" width="8.109375" style="9" customWidth="1"/>
    <col min="13286" max="13286" width="9.109375" style="9"/>
    <col min="13287" max="13290" width="10.5546875" style="9" customWidth="1"/>
    <col min="13291" max="13294" width="10.88671875" style="9" customWidth="1"/>
    <col min="13295" max="13526" width="9.109375" style="9"/>
    <col min="13527" max="13528" width="1.109375" style="9" customWidth="1"/>
    <col min="13529" max="13529" width="36.109375" style="9" customWidth="1"/>
    <col min="13530" max="13530" width="9" style="9" customWidth="1"/>
    <col min="13531" max="13531" width="0" style="9" hidden="1" customWidth="1"/>
    <col min="13532" max="13532" width="19.88671875" style="9" customWidth="1"/>
    <col min="13533" max="13533" width="7.88671875" style="9" customWidth="1"/>
    <col min="13534" max="13534" width="5.88671875" style="9" customWidth="1"/>
    <col min="13535" max="13535" width="7.109375" style="9" customWidth="1"/>
    <col min="13536" max="13536" width="8" style="9" customWidth="1"/>
    <col min="13537" max="13537" width="9.109375" style="9"/>
    <col min="13538" max="13538" width="6.109375" style="9" customWidth="1"/>
    <col min="13539" max="13541" width="8.109375" style="9" customWidth="1"/>
    <col min="13542" max="13542" width="9.109375" style="9"/>
    <col min="13543" max="13546" width="10.5546875" style="9" customWidth="1"/>
    <col min="13547" max="13550" width="10.88671875" style="9" customWidth="1"/>
    <col min="13551" max="13782" width="9.109375" style="9"/>
    <col min="13783" max="13784" width="1.109375" style="9" customWidth="1"/>
    <col min="13785" max="13785" width="36.109375" style="9" customWidth="1"/>
    <col min="13786" max="13786" width="9" style="9" customWidth="1"/>
    <col min="13787" max="13787" width="0" style="9" hidden="1" customWidth="1"/>
    <col min="13788" max="13788" width="19.88671875" style="9" customWidth="1"/>
    <col min="13789" max="13789" width="7.88671875" style="9" customWidth="1"/>
    <col min="13790" max="13790" width="5.88671875" style="9" customWidth="1"/>
    <col min="13791" max="13791" width="7.109375" style="9" customWidth="1"/>
    <col min="13792" max="13792" width="8" style="9" customWidth="1"/>
    <col min="13793" max="13793" width="9.109375" style="9"/>
    <col min="13794" max="13794" width="6.109375" style="9" customWidth="1"/>
    <col min="13795" max="13797" width="8.109375" style="9" customWidth="1"/>
    <col min="13798" max="13798" width="9.109375" style="9"/>
    <col min="13799" max="13802" width="10.5546875" style="9" customWidth="1"/>
    <col min="13803" max="13806" width="10.88671875" style="9" customWidth="1"/>
    <col min="13807" max="14038" width="9.109375" style="9"/>
    <col min="14039" max="14040" width="1.109375" style="9" customWidth="1"/>
    <col min="14041" max="14041" width="36.109375" style="9" customWidth="1"/>
    <col min="14042" max="14042" width="9" style="9" customWidth="1"/>
    <col min="14043" max="14043" width="0" style="9" hidden="1" customWidth="1"/>
    <col min="14044" max="14044" width="19.88671875" style="9" customWidth="1"/>
    <col min="14045" max="14045" width="7.88671875" style="9" customWidth="1"/>
    <col min="14046" max="14046" width="5.88671875" style="9" customWidth="1"/>
    <col min="14047" max="14047" width="7.109375" style="9" customWidth="1"/>
    <col min="14048" max="14048" width="8" style="9" customWidth="1"/>
    <col min="14049" max="14049" width="9.109375" style="9"/>
    <col min="14050" max="14050" width="6.109375" style="9" customWidth="1"/>
    <col min="14051" max="14053" width="8.109375" style="9" customWidth="1"/>
    <col min="14054" max="14054" width="9.109375" style="9"/>
    <col min="14055" max="14058" width="10.5546875" style="9" customWidth="1"/>
    <col min="14059" max="14062" width="10.88671875" style="9" customWidth="1"/>
    <col min="14063" max="14294" width="9.109375" style="9"/>
    <col min="14295" max="14296" width="1.109375" style="9" customWidth="1"/>
    <col min="14297" max="14297" width="36.109375" style="9" customWidth="1"/>
    <col min="14298" max="14298" width="9" style="9" customWidth="1"/>
    <col min="14299" max="14299" width="0" style="9" hidden="1" customWidth="1"/>
    <col min="14300" max="14300" width="19.88671875" style="9" customWidth="1"/>
    <col min="14301" max="14301" width="7.88671875" style="9" customWidth="1"/>
    <col min="14302" max="14302" width="5.88671875" style="9" customWidth="1"/>
    <col min="14303" max="14303" width="7.109375" style="9" customWidth="1"/>
    <col min="14304" max="14304" width="8" style="9" customWidth="1"/>
    <col min="14305" max="14305" width="9.109375" style="9"/>
    <col min="14306" max="14306" width="6.109375" style="9" customWidth="1"/>
    <col min="14307" max="14309" width="8.109375" style="9" customWidth="1"/>
    <col min="14310" max="14310" width="9.109375" style="9"/>
    <col min="14311" max="14314" width="10.5546875" style="9" customWidth="1"/>
    <col min="14315" max="14318" width="10.88671875" style="9" customWidth="1"/>
    <col min="14319" max="14550" width="9.109375" style="9"/>
    <col min="14551" max="14552" width="1.109375" style="9" customWidth="1"/>
    <col min="14553" max="14553" width="36.109375" style="9" customWidth="1"/>
    <col min="14554" max="14554" width="9" style="9" customWidth="1"/>
    <col min="14555" max="14555" width="0" style="9" hidden="1" customWidth="1"/>
    <col min="14556" max="14556" width="19.88671875" style="9" customWidth="1"/>
    <col min="14557" max="14557" width="7.88671875" style="9" customWidth="1"/>
    <col min="14558" max="14558" width="5.88671875" style="9" customWidth="1"/>
    <col min="14559" max="14559" width="7.109375" style="9" customWidth="1"/>
    <col min="14560" max="14560" width="8" style="9" customWidth="1"/>
    <col min="14561" max="14561" width="9.109375" style="9"/>
    <col min="14562" max="14562" width="6.109375" style="9" customWidth="1"/>
    <col min="14563" max="14565" width="8.109375" style="9" customWidth="1"/>
    <col min="14566" max="14566" width="9.109375" style="9"/>
    <col min="14567" max="14570" width="10.5546875" style="9" customWidth="1"/>
    <col min="14571" max="14574" width="10.88671875" style="9" customWidth="1"/>
    <col min="14575" max="14806" width="9.109375" style="9"/>
    <col min="14807" max="14808" width="1.109375" style="9" customWidth="1"/>
    <col min="14809" max="14809" width="36.109375" style="9" customWidth="1"/>
    <col min="14810" max="14810" width="9" style="9" customWidth="1"/>
    <col min="14811" max="14811" width="0" style="9" hidden="1" customWidth="1"/>
    <col min="14812" max="14812" width="19.88671875" style="9" customWidth="1"/>
    <col min="14813" max="14813" width="7.88671875" style="9" customWidth="1"/>
    <col min="14814" max="14814" width="5.88671875" style="9" customWidth="1"/>
    <col min="14815" max="14815" width="7.109375" style="9" customWidth="1"/>
    <col min="14816" max="14816" width="8" style="9" customWidth="1"/>
    <col min="14817" max="14817" width="9.109375" style="9"/>
    <col min="14818" max="14818" width="6.109375" style="9" customWidth="1"/>
    <col min="14819" max="14821" width="8.109375" style="9" customWidth="1"/>
    <col min="14822" max="14822" width="9.109375" style="9"/>
    <col min="14823" max="14826" width="10.5546875" style="9" customWidth="1"/>
    <col min="14827" max="14830" width="10.88671875" style="9" customWidth="1"/>
    <col min="14831" max="15062" width="9.109375" style="9"/>
    <col min="15063" max="15064" width="1.109375" style="9" customWidth="1"/>
    <col min="15065" max="15065" width="36.109375" style="9" customWidth="1"/>
    <col min="15066" max="15066" width="9" style="9" customWidth="1"/>
    <col min="15067" max="15067" width="0" style="9" hidden="1" customWidth="1"/>
    <col min="15068" max="15068" width="19.88671875" style="9" customWidth="1"/>
    <col min="15069" max="15069" width="7.88671875" style="9" customWidth="1"/>
    <col min="15070" max="15070" width="5.88671875" style="9" customWidth="1"/>
    <col min="15071" max="15071" width="7.109375" style="9" customWidth="1"/>
    <col min="15072" max="15072" width="8" style="9" customWidth="1"/>
    <col min="15073" max="15073" width="9.109375" style="9"/>
    <col min="15074" max="15074" width="6.109375" style="9" customWidth="1"/>
    <col min="15075" max="15077" width="8.109375" style="9" customWidth="1"/>
    <col min="15078" max="15078" width="9.109375" style="9"/>
    <col min="15079" max="15082" width="10.5546875" style="9" customWidth="1"/>
    <col min="15083" max="15086" width="10.88671875" style="9" customWidth="1"/>
    <col min="15087" max="15318" width="9.109375" style="9"/>
    <col min="15319" max="15320" width="1.109375" style="9" customWidth="1"/>
    <col min="15321" max="15321" width="36.109375" style="9" customWidth="1"/>
    <col min="15322" max="15322" width="9" style="9" customWidth="1"/>
    <col min="15323" max="15323" width="0" style="9" hidden="1" customWidth="1"/>
    <col min="15324" max="15324" width="19.88671875" style="9" customWidth="1"/>
    <col min="15325" max="15325" width="7.88671875" style="9" customWidth="1"/>
    <col min="15326" max="15326" width="5.88671875" style="9" customWidth="1"/>
    <col min="15327" max="15327" width="7.109375" style="9" customWidth="1"/>
    <col min="15328" max="15328" width="8" style="9" customWidth="1"/>
    <col min="15329" max="15329" width="9.109375" style="9"/>
    <col min="15330" max="15330" width="6.109375" style="9" customWidth="1"/>
    <col min="15331" max="15333" width="8.109375" style="9" customWidth="1"/>
    <col min="15334" max="15334" width="9.109375" style="9"/>
    <col min="15335" max="15338" width="10.5546875" style="9" customWidth="1"/>
    <col min="15339" max="15342" width="10.88671875" style="9" customWidth="1"/>
    <col min="15343" max="15574" width="9.109375" style="9"/>
    <col min="15575" max="15576" width="1.109375" style="9" customWidth="1"/>
    <col min="15577" max="15577" width="36.109375" style="9" customWidth="1"/>
    <col min="15578" max="15578" width="9" style="9" customWidth="1"/>
    <col min="15579" max="15579" width="0" style="9" hidden="1" customWidth="1"/>
    <col min="15580" max="15580" width="19.88671875" style="9" customWidth="1"/>
    <col min="15581" max="15581" width="7.88671875" style="9" customWidth="1"/>
    <col min="15582" max="15582" width="5.88671875" style="9" customWidth="1"/>
    <col min="15583" max="15583" width="7.109375" style="9" customWidth="1"/>
    <col min="15584" max="15584" width="8" style="9" customWidth="1"/>
    <col min="15585" max="15585" width="9.109375" style="9"/>
    <col min="15586" max="15586" width="6.109375" style="9" customWidth="1"/>
    <col min="15587" max="15589" width="8.109375" style="9" customWidth="1"/>
    <col min="15590" max="15590" width="9.109375" style="9"/>
    <col min="15591" max="15594" width="10.5546875" style="9" customWidth="1"/>
    <col min="15595" max="15598" width="10.88671875" style="9" customWidth="1"/>
    <col min="15599" max="15830" width="9.109375" style="9"/>
    <col min="15831" max="15832" width="1.109375" style="9" customWidth="1"/>
    <col min="15833" max="15833" width="36.109375" style="9" customWidth="1"/>
    <col min="15834" max="15834" width="9" style="9" customWidth="1"/>
    <col min="15835" max="15835" width="0" style="9" hidden="1" customWidth="1"/>
    <col min="15836" max="15836" width="19.88671875" style="9" customWidth="1"/>
    <col min="15837" max="15837" width="7.88671875" style="9" customWidth="1"/>
    <col min="15838" max="15838" width="5.88671875" style="9" customWidth="1"/>
    <col min="15839" max="15839" width="7.109375" style="9" customWidth="1"/>
    <col min="15840" max="15840" width="8" style="9" customWidth="1"/>
    <col min="15841" max="15841" width="9.109375" style="9"/>
    <col min="15842" max="15842" width="6.109375" style="9" customWidth="1"/>
    <col min="15843" max="15845" width="8.109375" style="9" customWidth="1"/>
    <col min="15846" max="15846" width="9.109375" style="9"/>
    <col min="15847" max="15850" width="10.5546875" style="9" customWidth="1"/>
    <col min="15851" max="15854" width="10.88671875" style="9" customWidth="1"/>
    <col min="15855" max="16086" width="9.109375" style="9"/>
    <col min="16087" max="16088" width="1.109375" style="9" customWidth="1"/>
    <col min="16089" max="16089" width="36.109375" style="9" customWidth="1"/>
    <col min="16090" max="16090" width="9" style="9" customWidth="1"/>
    <col min="16091" max="16091" width="0" style="9" hidden="1" customWidth="1"/>
    <col min="16092" max="16092" width="19.88671875" style="9" customWidth="1"/>
    <col min="16093" max="16093" width="7.88671875" style="9" customWidth="1"/>
    <col min="16094" max="16094" width="5.88671875" style="9" customWidth="1"/>
    <col min="16095" max="16095" width="7.109375" style="9" customWidth="1"/>
    <col min="16096" max="16096" width="8" style="9" customWidth="1"/>
    <col min="16097" max="16097" width="9.109375" style="9"/>
    <col min="16098" max="16098" width="6.109375" style="9" customWidth="1"/>
    <col min="16099" max="16101" width="8.109375" style="9" customWidth="1"/>
    <col min="16102" max="16102" width="9.109375" style="9"/>
    <col min="16103" max="16106" width="10.5546875" style="9" customWidth="1"/>
    <col min="16107" max="16110" width="10.88671875" style="9" customWidth="1"/>
    <col min="16111" max="16384" width="9.109375" style="9"/>
  </cols>
  <sheetData>
    <row r="1" spans="1:7" x14ac:dyDescent="0.25">
      <c r="A1" s="1"/>
      <c r="B1" s="1"/>
      <c r="C1" s="1"/>
      <c r="D1" s="1"/>
      <c r="E1" s="2"/>
      <c r="F1" s="1"/>
      <c r="G1" s="3"/>
    </row>
    <row r="2" spans="1:7" ht="21" hidden="1" thickBot="1" x14ac:dyDescent="0.4">
      <c r="A2" s="1"/>
      <c r="B2" s="686" t="s">
        <v>338</v>
      </c>
      <c r="C2" s="686"/>
      <c r="D2" s="686"/>
      <c r="E2" s="686"/>
      <c r="F2" s="686"/>
      <c r="G2" s="330"/>
    </row>
    <row r="3" spans="1:7" ht="21" thickBot="1" x14ac:dyDescent="0.4">
      <c r="A3" s="1"/>
      <c r="B3" s="689" t="s">
        <v>431</v>
      </c>
      <c r="C3" s="689"/>
      <c r="D3" s="689"/>
      <c r="E3" s="689"/>
      <c r="F3" s="689"/>
      <c r="G3" s="330"/>
    </row>
    <row r="4" spans="1:7" s="16" customFormat="1" ht="69.75" customHeight="1" thickBot="1" x14ac:dyDescent="0.35">
      <c r="A4" s="8"/>
      <c r="B4" s="687" t="s">
        <v>0</v>
      </c>
      <c r="C4" s="688"/>
      <c r="D4" s="688"/>
      <c r="E4" s="380" t="s">
        <v>1</v>
      </c>
      <c r="F4" s="441" t="s">
        <v>339</v>
      </c>
      <c r="G4" s="14"/>
    </row>
    <row r="5" spans="1:7" s="16" customFormat="1" ht="15" hidden="1" customHeight="1" thickBot="1" x14ac:dyDescent="0.35">
      <c r="A5" s="8"/>
      <c r="B5" s="385"/>
      <c r="C5" s="386"/>
      <c r="D5" s="386"/>
      <c r="E5" s="387"/>
      <c r="F5" s="442"/>
      <c r="G5" s="14"/>
    </row>
    <row r="6" spans="1:7" s="16" customFormat="1" ht="15" hidden="1" customHeight="1" x14ac:dyDescent="0.3">
      <c r="A6" s="8"/>
      <c r="B6" s="393" t="s">
        <v>340</v>
      </c>
      <c r="C6" s="394"/>
      <c r="D6" s="394"/>
      <c r="E6" s="394"/>
      <c r="F6" s="443"/>
      <c r="G6" s="31"/>
    </row>
    <row r="7" spans="1:7" ht="12.75" customHeight="1" x14ac:dyDescent="0.25">
      <c r="B7" s="397" t="s">
        <v>17</v>
      </c>
      <c r="C7" s="398"/>
      <c r="D7" s="399"/>
      <c r="E7" s="218"/>
      <c r="F7" s="444"/>
    </row>
    <row r="8" spans="1:7" ht="12.75" customHeight="1" thickBot="1" x14ac:dyDescent="0.3">
      <c r="B8" s="402"/>
      <c r="C8" s="403"/>
      <c r="D8" s="404" t="s">
        <v>227</v>
      </c>
      <c r="E8" s="228" t="s">
        <v>19</v>
      </c>
      <c r="F8" s="445" t="s">
        <v>341</v>
      </c>
      <c r="G8" s="57"/>
    </row>
    <row r="9" spans="1:7" ht="12.75" customHeight="1" thickBot="1" x14ac:dyDescent="0.3">
      <c r="B9" s="407" t="s">
        <v>22</v>
      </c>
      <c r="C9" s="408"/>
      <c r="D9" s="409"/>
      <c r="E9" s="239"/>
      <c r="F9" s="446"/>
      <c r="G9" s="57"/>
    </row>
    <row r="10" spans="1:7" ht="12.75" customHeight="1" x14ac:dyDescent="0.25">
      <c r="B10" s="412"/>
      <c r="C10" s="413"/>
      <c r="D10" s="414" t="s">
        <v>23</v>
      </c>
      <c r="E10" s="247" t="s">
        <v>24</v>
      </c>
      <c r="F10" s="447" t="s">
        <v>342</v>
      </c>
      <c r="G10" s="57"/>
    </row>
    <row r="11" spans="1:7" ht="12.75" customHeight="1" x14ac:dyDescent="0.25">
      <c r="B11" s="417"/>
      <c r="C11" s="418"/>
      <c r="D11" s="419" t="s">
        <v>25</v>
      </c>
      <c r="E11" s="256" t="s">
        <v>26</v>
      </c>
      <c r="F11" s="448" t="s">
        <v>343</v>
      </c>
      <c r="G11" s="57"/>
    </row>
    <row r="12" spans="1:7" ht="12.75" customHeight="1" x14ac:dyDescent="0.25">
      <c r="B12" s="417"/>
      <c r="C12" s="418"/>
      <c r="D12" s="419" t="s">
        <v>28</v>
      </c>
      <c r="E12" s="256" t="s">
        <v>29</v>
      </c>
      <c r="F12" s="448" t="s">
        <v>422</v>
      </c>
      <c r="G12" s="57"/>
    </row>
    <row r="13" spans="1:7" ht="12.75" customHeight="1" x14ac:dyDescent="0.25">
      <c r="B13" s="423"/>
      <c r="C13" s="424"/>
      <c r="D13" s="425" t="s">
        <v>30</v>
      </c>
      <c r="E13" s="265" t="s">
        <v>31</v>
      </c>
      <c r="F13" s="611" t="s">
        <v>345</v>
      </c>
      <c r="G13" s="57"/>
    </row>
    <row r="14" spans="1:7" ht="12.75" customHeight="1" x14ac:dyDescent="0.25">
      <c r="B14" s="423"/>
      <c r="C14" s="424"/>
      <c r="D14" s="425" t="s">
        <v>32</v>
      </c>
      <c r="E14" s="265" t="s">
        <v>31</v>
      </c>
      <c r="F14" s="611" t="s">
        <v>346</v>
      </c>
      <c r="G14" s="57"/>
    </row>
    <row r="15" spans="1:7" ht="12.75" customHeight="1" x14ac:dyDescent="0.25">
      <c r="B15" s="423"/>
      <c r="C15" s="424"/>
      <c r="D15" s="425" t="s">
        <v>33</v>
      </c>
      <c r="E15" s="265" t="s">
        <v>34</v>
      </c>
      <c r="F15" s="611" t="s">
        <v>347</v>
      </c>
      <c r="G15" s="57"/>
    </row>
    <row r="16" spans="1:7" ht="26.4" x14ac:dyDescent="0.25">
      <c r="B16" s="423"/>
      <c r="C16" s="424"/>
      <c r="D16" s="425" t="s">
        <v>228</v>
      </c>
      <c r="E16" s="265" t="s">
        <v>229</v>
      </c>
      <c r="F16" s="449" t="s">
        <v>430</v>
      </c>
      <c r="G16" s="57"/>
    </row>
    <row r="17" spans="2:7" ht="12.75" customHeight="1" thickBot="1" x14ac:dyDescent="0.3">
      <c r="B17" s="402"/>
      <c r="C17" s="403"/>
      <c r="D17" s="404" t="s">
        <v>35</v>
      </c>
      <c r="E17" s="228" t="s">
        <v>36</v>
      </c>
      <c r="F17" s="445" t="s">
        <v>348</v>
      </c>
      <c r="G17" s="57"/>
    </row>
    <row r="18" spans="2:7" ht="12.75" customHeight="1" x14ac:dyDescent="0.25">
      <c r="B18" s="422" t="s">
        <v>349</v>
      </c>
      <c r="C18" s="413"/>
      <c r="D18" s="414"/>
      <c r="E18" s="247"/>
      <c r="F18" s="447"/>
      <c r="G18" s="57"/>
    </row>
    <row r="19" spans="2:7" ht="12.75" customHeight="1" x14ac:dyDescent="0.25">
      <c r="B19" s="412"/>
      <c r="C19" s="413"/>
      <c r="D19" s="414" t="s">
        <v>37</v>
      </c>
      <c r="E19" s="247" t="s">
        <v>38</v>
      </c>
      <c r="F19" s="612" t="s">
        <v>350</v>
      </c>
      <c r="G19" s="57"/>
    </row>
    <row r="20" spans="2:7" ht="12.75" customHeight="1" x14ac:dyDescent="0.25">
      <c r="B20" s="412"/>
      <c r="C20" s="413"/>
      <c r="D20" s="419" t="s">
        <v>40</v>
      </c>
      <c r="E20" s="256" t="s">
        <v>41</v>
      </c>
      <c r="F20" s="613" t="s">
        <v>351</v>
      </c>
      <c r="G20" s="57"/>
    </row>
    <row r="21" spans="2:7" ht="12.75" customHeight="1" x14ac:dyDescent="0.25">
      <c r="B21" s="417"/>
      <c r="C21" s="418"/>
      <c r="D21" s="419" t="s">
        <v>230</v>
      </c>
      <c r="E21" s="256" t="s">
        <v>43</v>
      </c>
      <c r="F21" s="448" t="s">
        <v>423</v>
      </c>
      <c r="G21" s="57"/>
    </row>
    <row r="22" spans="2:7" ht="12.75" customHeight="1" x14ac:dyDescent="0.25">
      <c r="B22" s="417"/>
      <c r="C22" s="418"/>
      <c r="D22" s="419" t="s">
        <v>42</v>
      </c>
      <c r="E22" s="256" t="s">
        <v>43</v>
      </c>
      <c r="F22" s="613" t="s">
        <v>352</v>
      </c>
      <c r="G22" s="57"/>
    </row>
    <row r="23" spans="2:7" ht="12.75" customHeight="1" x14ac:dyDescent="0.25">
      <c r="B23" s="417"/>
      <c r="C23" s="418"/>
      <c r="D23" s="419" t="s">
        <v>44</v>
      </c>
      <c r="E23" s="256" t="s">
        <v>45</v>
      </c>
      <c r="F23" s="613" t="s">
        <v>353</v>
      </c>
      <c r="G23" s="57"/>
    </row>
    <row r="24" spans="2:7" ht="12.75" customHeight="1" x14ac:dyDescent="0.25">
      <c r="B24" s="417"/>
      <c r="C24" s="418"/>
      <c r="D24" s="419" t="s">
        <v>46</v>
      </c>
      <c r="E24" s="256" t="s">
        <v>47</v>
      </c>
      <c r="F24" s="613" t="s">
        <v>354</v>
      </c>
      <c r="G24" s="57"/>
    </row>
    <row r="25" spans="2:7" ht="12.75" customHeight="1" x14ac:dyDescent="0.25">
      <c r="B25" s="423"/>
      <c r="C25" s="424"/>
      <c r="D25" s="425" t="s">
        <v>231</v>
      </c>
      <c r="E25" s="265" t="s">
        <v>49</v>
      </c>
      <c r="F25" s="611" t="s">
        <v>355</v>
      </c>
      <c r="G25" s="57"/>
    </row>
    <row r="26" spans="2:7" ht="12.75" customHeight="1" x14ac:dyDescent="0.25">
      <c r="B26" s="423"/>
      <c r="C26" s="424"/>
      <c r="D26" s="425" t="s">
        <v>232</v>
      </c>
      <c r="E26" s="265" t="s">
        <v>51</v>
      </c>
      <c r="F26" s="611" t="s">
        <v>356</v>
      </c>
      <c r="G26" s="57"/>
    </row>
    <row r="27" spans="2:7" ht="12.75" customHeight="1" thickBot="1" x14ac:dyDescent="0.3">
      <c r="B27" s="402"/>
      <c r="C27" s="403"/>
      <c r="D27" s="404" t="s">
        <v>52</v>
      </c>
      <c r="E27" s="228" t="s">
        <v>53</v>
      </c>
      <c r="F27" s="614" t="s">
        <v>357</v>
      </c>
      <c r="G27" s="57"/>
    </row>
    <row r="28" spans="2:7" ht="12.75" customHeight="1" x14ac:dyDescent="0.25">
      <c r="B28" s="422" t="s">
        <v>54</v>
      </c>
      <c r="C28" s="413"/>
      <c r="D28" s="414"/>
      <c r="E28" s="247"/>
      <c r="F28" s="447"/>
      <c r="G28" s="57"/>
    </row>
    <row r="29" spans="2:7" x14ac:dyDescent="0.25">
      <c r="B29" s="412"/>
      <c r="C29" s="413"/>
      <c r="D29" s="414" t="s">
        <v>55</v>
      </c>
      <c r="E29" s="247" t="s">
        <v>56</v>
      </c>
      <c r="F29" s="450" t="s">
        <v>358</v>
      </c>
      <c r="G29" s="57"/>
    </row>
    <row r="30" spans="2:7" ht="12.75" customHeight="1" thickBot="1" x14ac:dyDescent="0.3">
      <c r="B30" s="402"/>
      <c r="C30" s="403"/>
      <c r="D30" s="404" t="s">
        <v>58</v>
      </c>
      <c r="E30" s="228" t="s">
        <v>59</v>
      </c>
      <c r="F30" s="445" t="s">
        <v>359</v>
      </c>
      <c r="G30" s="57"/>
    </row>
    <row r="31" spans="2:7" ht="12.75" customHeight="1" x14ac:dyDescent="0.25">
      <c r="B31" s="428" t="s">
        <v>60</v>
      </c>
      <c r="C31" s="429"/>
      <c r="D31" s="430"/>
      <c r="E31" s="218"/>
      <c r="F31" s="451"/>
      <c r="G31" s="57"/>
    </row>
    <row r="32" spans="2:7" ht="12.75" customHeight="1" x14ac:dyDescent="0.25">
      <c r="B32" s="417"/>
      <c r="C32" s="418"/>
      <c r="D32" s="419" t="s">
        <v>234</v>
      </c>
      <c r="E32" s="256" t="s">
        <v>235</v>
      </c>
      <c r="F32" s="448" t="s">
        <v>424</v>
      </c>
      <c r="G32" s="57"/>
    </row>
    <row r="33" spans="2:7" x14ac:dyDescent="0.25">
      <c r="B33" s="417"/>
      <c r="C33" s="418"/>
      <c r="D33" s="419" t="s">
        <v>237</v>
      </c>
      <c r="E33" s="256" t="s">
        <v>238</v>
      </c>
      <c r="F33" s="448" t="s">
        <v>425</v>
      </c>
      <c r="G33" s="57"/>
    </row>
    <row r="34" spans="2:7" ht="12.75" customHeight="1" x14ac:dyDescent="0.25">
      <c r="B34" s="417"/>
      <c r="C34" s="418"/>
      <c r="D34" s="419" t="s">
        <v>61</v>
      </c>
      <c r="E34" s="256" t="s">
        <v>62</v>
      </c>
      <c r="F34" s="448" t="s">
        <v>360</v>
      </c>
      <c r="G34" s="57"/>
    </row>
    <row r="35" spans="2:7" ht="12.75" customHeight="1" x14ac:dyDescent="0.25">
      <c r="B35" s="417"/>
      <c r="C35" s="418"/>
      <c r="D35" s="419" t="s">
        <v>240</v>
      </c>
      <c r="E35" s="256" t="s">
        <v>241</v>
      </c>
      <c r="F35" s="448" t="s">
        <v>426</v>
      </c>
      <c r="G35" s="57"/>
    </row>
    <row r="36" spans="2:7" x14ac:dyDescent="0.25">
      <c r="B36" s="417"/>
      <c r="C36" s="418"/>
      <c r="D36" s="419" t="s">
        <v>63</v>
      </c>
      <c r="E36" s="256" t="s">
        <v>64</v>
      </c>
      <c r="F36" s="448" t="s">
        <v>361</v>
      </c>
      <c r="G36" s="57"/>
    </row>
    <row r="37" spans="2:7" x14ac:dyDescent="0.25">
      <c r="B37" s="417"/>
      <c r="C37" s="418"/>
      <c r="D37" s="419" t="s">
        <v>242</v>
      </c>
      <c r="E37" s="256" t="s">
        <v>67</v>
      </c>
      <c r="F37" s="448" t="s">
        <v>362</v>
      </c>
      <c r="G37" s="57"/>
    </row>
    <row r="38" spans="2:7" x14ac:dyDescent="0.25">
      <c r="B38" s="423"/>
      <c r="C38" s="424"/>
      <c r="D38" s="425" t="s">
        <v>636</v>
      </c>
      <c r="E38" s="265" t="s">
        <v>637</v>
      </c>
      <c r="F38" s="611" t="s">
        <v>640</v>
      </c>
      <c r="G38" s="57"/>
    </row>
    <row r="39" spans="2:7" ht="12.75" customHeight="1" thickBot="1" x14ac:dyDescent="0.3">
      <c r="B39" s="402"/>
      <c r="C39" s="403"/>
      <c r="D39" s="404" t="s">
        <v>69</v>
      </c>
      <c r="E39" s="228" t="s">
        <v>70</v>
      </c>
      <c r="F39" s="445" t="s">
        <v>363</v>
      </c>
      <c r="G39" s="57"/>
    </row>
    <row r="40" spans="2:7" ht="12.75" customHeight="1" x14ac:dyDescent="0.25">
      <c r="B40" s="422" t="s">
        <v>72</v>
      </c>
      <c r="C40" s="413"/>
      <c r="D40" s="414"/>
      <c r="E40" s="247"/>
      <c r="F40" s="447"/>
      <c r="G40" s="57"/>
    </row>
    <row r="41" spans="2:7" ht="12.75" customHeight="1" x14ac:dyDescent="0.25">
      <c r="B41" s="417"/>
      <c r="C41" s="418"/>
      <c r="D41" s="419" t="s">
        <v>73</v>
      </c>
      <c r="E41" s="256" t="s">
        <v>74</v>
      </c>
      <c r="F41" s="448" t="s">
        <v>364</v>
      </c>
      <c r="G41" s="57"/>
    </row>
    <row r="42" spans="2:7" x14ac:dyDescent="0.25">
      <c r="B42" s="417"/>
      <c r="C42" s="418"/>
      <c r="D42" s="419" t="s">
        <v>75</v>
      </c>
      <c r="E42" s="256" t="s">
        <v>76</v>
      </c>
      <c r="F42" s="448" t="s">
        <v>365</v>
      </c>
      <c r="G42" s="57"/>
    </row>
    <row r="43" spans="2:7" ht="12.75" customHeight="1" x14ac:dyDescent="0.25">
      <c r="B43" s="417"/>
      <c r="C43" s="418"/>
      <c r="D43" s="419" t="s">
        <v>245</v>
      </c>
      <c r="E43" s="256" t="s">
        <v>86</v>
      </c>
      <c r="F43" s="448" t="s">
        <v>427</v>
      </c>
      <c r="G43" s="57"/>
    </row>
    <row r="44" spans="2:7" ht="12.75" customHeight="1" x14ac:dyDescent="0.25">
      <c r="B44" s="417"/>
      <c r="C44" s="418"/>
      <c r="D44" s="419" t="s">
        <v>87</v>
      </c>
      <c r="E44" s="256" t="s">
        <v>246</v>
      </c>
      <c r="F44" s="448" t="s">
        <v>370</v>
      </c>
      <c r="G44" s="57"/>
    </row>
    <row r="45" spans="2:7" ht="12.75" customHeight="1" x14ac:dyDescent="0.25">
      <c r="B45" s="417"/>
      <c r="C45" s="418"/>
      <c r="D45" s="419" t="s">
        <v>89</v>
      </c>
      <c r="E45" s="256" t="s">
        <v>90</v>
      </c>
      <c r="F45" s="448" t="s">
        <v>371</v>
      </c>
      <c r="G45" s="57"/>
    </row>
    <row r="46" spans="2:7" ht="12.75" customHeight="1" thickBot="1" x14ac:dyDescent="0.3">
      <c r="B46" s="402"/>
      <c r="C46" s="403"/>
      <c r="D46" s="404" t="s">
        <v>92</v>
      </c>
      <c r="E46" s="228" t="s">
        <v>93</v>
      </c>
      <c r="F46" s="445" t="s">
        <v>372</v>
      </c>
      <c r="G46" s="57"/>
    </row>
    <row r="47" spans="2:7" ht="12.75" customHeight="1" x14ac:dyDescent="0.25">
      <c r="B47" s="422" t="s">
        <v>94</v>
      </c>
      <c r="C47" s="413"/>
      <c r="D47" s="414"/>
      <c r="E47" s="247"/>
      <c r="F47" s="447"/>
      <c r="G47" s="57"/>
    </row>
    <row r="48" spans="2:7" ht="12.75" customHeight="1" x14ac:dyDescent="0.25">
      <c r="B48" s="417"/>
      <c r="C48" s="418"/>
      <c r="D48" s="419" t="s">
        <v>95</v>
      </c>
      <c r="E48" s="256" t="s">
        <v>96</v>
      </c>
      <c r="F48" s="448" t="s">
        <v>373</v>
      </c>
      <c r="G48" s="57"/>
    </row>
    <row r="49" spans="2:7" ht="12.75" customHeight="1" x14ac:dyDescent="0.25">
      <c r="B49" s="417"/>
      <c r="C49" s="418"/>
      <c r="D49" s="419" t="s">
        <v>97</v>
      </c>
      <c r="E49" s="256" t="s">
        <v>98</v>
      </c>
      <c r="F49" s="448" t="s">
        <v>374</v>
      </c>
      <c r="G49" s="57"/>
    </row>
    <row r="50" spans="2:7" ht="12.75" customHeight="1" x14ac:dyDescent="0.25">
      <c r="B50" s="423"/>
      <c r="C50" s="424"/>
      <c r="D50" s="419" t="s">
        <v>99</v>
      </c>
      <c r="E50" s="256" t="s">
        <v>100</v>
      </c>
      <c r="F50" s="448" t="s">
        <v>375</v>
      </c>
      <c r="G50" s="57"/>
    </row>
    <row r="51" spans="2:7" ht="12.75" customHeight="1" thickBot="1" x14ac:dyDescent="0.3">
      <c r="B51" s="402"/>
      <c r="C51" s="403"/>
      <c r="D51" s="409" t="s">
        <v>104</v>
      </c>
      <c r="E51" s="239" t="s">
        <v>105</v>
      </c>
      <c r="F51" s="446" t="s">
        <v>375</v>
      </c>
      <c r="G51" s="57"/>
    </row>
    <row r="52" spans="2:7" ht="12.75" customHeight="1" x14ac:dyDescent="0.25">
      <c r="B52" s="428" t="s">
        <v>106</v>
      </c>
      <c r="C52" s="429"/>
      <c r="D52" s="430"/>
      <c r="E52" s="218"/>
      <c r="F52" s="451"/>
      <c r="G52" s="57"/>
    </row>
    <row r="53" spans="2:7" ht="12.75" customHeight="1" x14ac:dyDescent="0.25">
      <c r="B53" s="417"/>
      <c r="C53" s="418"/>
      <c r="D53" s="419" t="s">
        <v>107</v>
      </c>
      <c r="E53" s="256" t="s">
        <v>108</v>
      </c>
      <c r="F53" s="448" t="s">
        <v>378</v>
      </c>
      <c r="G53" s="57"/>
    </row>
    <row r="54" spans="2:7" ht="12.75" customHeight="1" x14ac:dyDescent="0.25">
      <c r="B54" s="417"/>
      <c r="C54" s="418"/>
      <c r="D54" s="419" t="s">
        <v>109</v>
      </c>
      <c r="E54" s="256" t="s">
        <v>110</v>
      </c>
      <c r="F54" s="448" t="s">
        <v>379</v>
      </c>
      <c r="G54" s="57"/>
    </row>
    <row r="55" spans="2:7" ht="12.75" customHeight="1" x14ac:dyDescent="0.25">
      <c r="B55" s="417"/>
      <c r="C55" s="418"/>
      <c r="D55" s="419" t="s">
        <v>111</v>
      </c>
      <c r="E55" s="256" t="s">
        <v>112</v>
      </c>
      <c r="F55" s="448" t="s">
        <v>380</v>
      </c>
      <c r="G55" s="57"/>
    </row>
    <row r="56" spans="2:7" ht="12.75" customHeight="1" x14ac:dyDescent="0.25">
      <c r="B56" s="417"/>
      <c r="C56" s="418"/>
      <c r="D56" s="419" t="s">
        <v>113</v>
      </c>
      <c r="E56" s="256" t="s">
        <v>114</v>
      </c>
      <c r="F56" s="448" t="s">
        <v>381</v>
      </c>
      <c r="G56" s="57"/>
    </row>
    <row r="57" spans="2:7" ht="12.75" customHeight="1" thickBot="1" x14ac:dyDescent="0.3">
      <c r="B57" s="402"/>
      <c r="C57" s="403"/>
      <c r="D57" s="404" t="s">
        <v>115</v>
      </c>
      <c r="E57" s="228" t="s">
        <v>116</v>
      </c>
      <c r="F57" s="445" t="s">
        <v>382</v>
      </c>
      <c r="G57" s="57"/>
    </row>
    <row r="58" spans="2:7" ht="12.75" customHeight="1" x14ac:dyDescent="0.25">
      <c r="B58" s="422" t="s">
        <v>117</v>
      </c>
      <c r="C58" s="413"/>
      <c r="D58" s="414"/>
      <c r="E58" s="247"/>
      <c r="F58" s="447"/>
      <c r="G58" s="57"/>
    </row>
    <row r="59" spans="2:7" ht="12.75" customHeight="1" x14ac:dyDescent="0.25">
      <c r="B59" s="417"/>
      <c r="C59" s="432" t="s">
        <v>383</v>
      </c>
      <c r="D59" s="419"/>
      <c r="E59" s="256"/>
      <c r="F59" s="448"/>
      <c r="G59" s="57"/>
    </row>
    <row r="60" spans="2:7" ht="12.75" customHeight="1" x14ac:dyDescent="0.25">
      <c r="B60" s="417"/>
      <c r="C60" s="418"/>
      <c r="D60" s="419" t="s">
        <v>119</v>
      </c>
      <c r="E60" s="256" t="s">
        <v>120</v>
      </c>
      <c r="F60" s="448" t="s">
        <v>384</v>
      </c>
      <c r="G60" s="57"/>
    </row>
    <row r="61" spans="2:7" ht="12.75" customHeight="1" x14ac:dyDescent="0.25">
      <c r="B61" s="417"/>
      <c r="C61" s="418"/>
      <c r="D61" s="419" t="s">
        <v>121</v>
      </c>
      <c r="E61" s="256" t="s">
        <v>122</v>
      </c>
      <c r="F61" s="448" t="s">
        <v>385</v>
      </c>
      <c r="G61" s="57"/>
    </row>
    <row r="62" spans="2:7" ht="12.75" customHeight="1" x14ac:dyDescent="0.25">
      <c r="B62" s="417"/>
      <c r="C62" s="418"/>
      <c r="D62" s="419" t="s">
        <v>124</v>
      </c>
      <c r="E62" s="256" t="s">
        <v>125</v>
      </c>
      <c r="F62" s="448" t="s">
        <v>386</v>
      </c>
      <c r="G62" s="57"/>
    </row>
    <row r="63" spans="2:7" ht="12.75" customHeight="1" x14ac:dyDescent="0.25">
      <c r="B63" s="417"/>
      <c r="C63" s="418"/>
      <c r="D63" s="419" t="s">
        <v>247</v>
      </c>
      <c r="E63" s="256" t="s">
        <v>128</v>
      </c>
      <c r="F63" s="448" t="s">
        <v>428</v>
      </c>
      <c r="G63" s="57"/>
    </row>
    <row r="64" spans="2:7" ht="12.75" customHeight="1" x14ac:dyDescent="0.25">
      <c r="B64" s="417"/>
      <c r="C64" s="418"/>
      <c r="D64" s="419" t="s">
        <v>248</v>
      </c>
      <c r="E64" s="256" t="s">
        <v>134</v>
      </c>
      <c r="F64" s="448" t="s">
        <v>389</v>
      </c>
      <c r="G64" s="57"/>
    </row>
    <row r="65" spans="2:7" ht="12.75" customHeight="1" x14ac:dyDescent="0.25">
      <c r="B65" s="417"/>
      <c r="C65" s="418"/>
      <c r="D65" s="419" t="s">
        <v>135</v>
      </c>
      <c r="E65" s="256" t="s">
        <v>136</v>
      </c>
      <c r="F65" s="448" t="s">
        <v>391</v>
      </c>
      <c r="G65" s="57"/>
    </row>
    <row r="66" spans="2:7" ht="12.75" customHeight="1" x14ac:dyDescent="0.25">
      <c r="B66" s="417"/>
      <c r="C66" s="418"/>
      <c r="D66" s="419" t="s">
        <v>249</v>
      </c>
      <c r="E66" s="256" t="s">
        <v>250</v>
      </c>
      <c r="F66" s="448" t="s">
        <v>392</v>
      </c>
      <c r="G66" s="57"/>
    </row>
    <row r="67" spans="2:7" ht="12.75" customHeight="1" thickBot="1" x14ac:dyDescent="0.3">
      <c r="B67" s="402"/>
      <c r="C67" s="403"/>
      <c r="D67" s="404" t="s">
        <v>140</v>
      </c>
      <c r="E67" s="228" t="s">
        <v>141</v>
      </c>
      <c r="F67" s="445" t="s">
        <v>393</v>
      </c>
      <c r="G67" s="57"/>
    </row>
    <row r="68" spans="2:7" ht="12.75" customHeight="1" x14ac:dyDescent="0.25">
      <c r="B68" s="433"/>
      <c r="C68" s="434" t="s">
        <v>394</v>
      </c>
      <c r="D68" s="430"/>
      <c r="E68" s="218"/>
      <c r="F68" s="451"/>
      <c r="G68" s="57"/>
    </row>
    <row r="69" spans="2:7" ht="12.75" customHeight="1" x14ac:dyDescent="0.25">
      <c r="B69" s="417"/>
      <c r="C69" s="418"/>
      <c r="D69" s="419" t="s">
        <v>143</v>
      </c>
      <c r="E69" s="256" t="s">
        <v>144</v>
      </c>
      <c r="F69" s="448" t="s">
        <v>395</v>
      </c>
      <c r="G69" s="57"/>
    </row>
    <row r="70" spans="2:7" ht="12.75" customHeight="1" x14ac:dyDescent="0.25">
      <c r="B70" s="417"/>
      <c r="C70" s="418"/>
      <c r="D70" s="419" t="s">
        <v>145</v>
      </c>
      <c r="E70" s="256" t="s">
        <v>146</v>
      </c>
      <c r="F70" s="448" t="s">
        <v>396</v>
      </c>
      <c r="G70" s="57"/>
    </row>
    <row r="71" spans="2:7" ht="12.75" customHeight="1" x14ac:dyDescent="0.25">
      <c r="B71" s="417"/>
      <c r="C71" s="418"/>
      <c r="D71" s="419" t="s">
        <v>147</v>
      </c>
      <c r="E71" s="256" t="s">
        <v>148</v>
      </c>
      <c r="F71" s="448" t="s">
        <v>397</v>
      </c>
      <c r="G71" s="57"/>
    </row>
    <row r="72" spans="2:7" ht="12.75" customHeight="1" x14ac:dyDescent="0.25">
      <c r="B72" s="423"/>
      <c r="C72" s="424"/>
      <c r="D72" s="419" t="s">
        <v>252</v>
      </c>
      <c r="E72" s="256" t="s">
        <v>150</v>
      </c>
      <c r="F72" s="448" t="s">
        <v>398</v>
      </c>
      <c r="G72" s="57"/>
    </row>
    <row r="73" spans="2:7" ht="12.75" customHeight="1" x14ac:dyDescent="0.25">
      <c r="B73" s="423"/>
      <c r="C73" s="424"/>
      <c r="D73" s="419" t="s">
        <v>151</v>
      </c>
      <c r="E73" s="256" t="s">
        <v>152</v>
      </c>
      <c r="F73" s="613" t="s">
        <v>399</v>
      </c>
      <c r="G73" s="57"/>
    </row>
    <row r="74" spans="2:7" ht="13.8" thickBot="1" x14ac:dyDescent="0.3">
      <c r="B74" s="402"/>
      <c r="C74" s="403"/>
      <c r="D74" s="409" t="s">
        <v>153</v>
      </c>
      <c r="E74" s="239" t="s">
        <v>154</v>
      </c>
      <c r="F74" s="445" t="s">
        <v>400</v>
      </c>
      <c r="G74" s="57"/>
    </row>
    <row r="75" spans="2:7" ht="12.75" customHeight="1" x14ac:dyDescent="0.25">
      <c r="B75" s="433"/>
      <c r="C75" s="434" t="s">
        <v>401</v>
      </c>
      <c r="D75" s="430"/>
      <c r="E75" s="218"/>
      <c r="F75" s="452"/>
      <c r="G75" s="57"/>
    </row>
    <row r="76" spans="2:7" x14ac:dyDescent="0.25">
      <c r="B76" s="417"/>
      <c r="C76" s="418"/>
      <c r="D76" s="419" t="s">
        <v>156</v>
      </c>
      <c r="E76" s="256" t="s">
        <v>157</v>
      </c>
      <c r="F76" s="448" t="s">
        <v>402</v>
      </c>
      <c r="G76" s="57"/>
    </row>
    <row r="77" spans="2:7" ht="12.75" customHeight="1" x14ac:dyDescent="0.25">
      <c r="B77" s="417"/>
      <c r="C77" s="418"/>
      <c r="D77" s="419" t="s">
        <v>159</v>
      </c>
      <c r="E77" s="256" t="s">
        <v>160</v>
      </c>
      <c r="F77" s="448" t="s">
        <v>403</v>
      </c>
      <c r="G77" s="57"/>
    </row>
    <row r="78" spans="2:7" x14ac:dyDescent="0.25">
      <c r="B78" s="417"/>
      <c r="C78" s="418"/>
      <c r="D78" s="419" t="s">
        <v>161</v>
      </c>
      <c r="E78" s="256" t="s">
        <v>162</v>
      </c>
      <c r="F78" s="448" t="s">
        <v>404</v>
      </c>
      <c r="G78" s="57"/>
    </row>
    <row r="79" spans="2:7" ht="12.75" customHeight="1" x14ac:dyDescent="0.25">
      <c r="B79" s="417"/>
      <c r="C79" s="418"/>
      <c r="D79" s="419" t="s">
        <v>163</v>
      </c>
      <c r="E79" s="256" t="s">
        <v>164</v>
      </c>
      <c r="F79" s="448" t="s">
        <v>405</v>
      </c>
      <c r="G79" s="57"/>
    </row>
    <row r="80" spans="2:7" ht="12.75" customHeight="1" x14ac:dyDescent="0.25">
      <c r="B80" s="417"/>
      <c r="C80" s="418"/>
      <c r="D80" s="419" t="s">
        <v>165</v>
      </c>
      <c r="E80" s="256" t="s">
        <v>166</v>
      </c>
      <c r="F80" s="448" t="s">
        <v>406</v>
      </c>
      <c r="G80" s="57"/>
    </row>
    <row r="81" spans="1:7" ht="12.75" customHeight="1" x14ac:dyDescent="0.25">
      <c r="B81" s="417"/>
      <c r="C81" s="418"/>
      <c r="D81" s="419" t="s">
        <v>255</v>
      </c>
      <c r="E81" s="256" t="s">
        <v>167</v>
      </c>
      <c r="F81" s="448" t="s">
        <v>429</v>
      </c>
      <c r="G81" s="57"/>
    </row>
    <row r="82" spans="1:7" x14ac:dyDescent="0.25">
      <c r="B82" s="417"/>
      <c r="C82" s="418"/>
      <c r="D82" s="419" t="s">
        <v>171</v>
      </c>
      <c r="E82" s="256" t="s">
        <v>172</v>
      </c>
      <c r="F82" s="448" t="s">
        <v>410</v>
      </c>
      <c r="G82" s="57"/>
    </row>
    <row r="83" spans="1:7" ht="12.75" customHeight="1" x14ac:dyDescent="0.25">
      <c r="B83" s="412"/>
      <c r="C83" s="413"/>
      <c r="D83" s="414" t="s">
        <v>173</v>
      </c>
      <c r="E83" s="247" t="s">
        <v>174</v>
      </c>
      <c r="F83" s="449" t="s">
        <v>411</v>
      </c>
      <c r="G83" s="57"/>
    </row>
    <row r="84" spans="1:7" ht="12.75" customHeight="1" x14ac:dyDescent="0.25">
      <c r="B84" s="412"/>
      <c r="C84" s="413"/>
      <c r="D84" s="414" t="s">
        <v>418</v>
      </c>
      <c r="E84" s="247" t="s">
        <v>419</v>
      </c>
      <c r="F84" s="449" t="s">
        <v>420</v>
      </c>
      <c r="G84" s="57"/>
    </row>
    <row r="85" spans="1:7" ht="13.8" thickBot="1" x14ac:dyDescent="0.3">
      <c r="B85" s="437"/>
      <c r="C85" s="438"/>
      <c r="D85" s="439" t="s">
        <v>175</v>
      </c>
      <c r="E85" s="285" t="s">
        <v>176</v>
      </c>
      <c r="F85" s="445" t="s">
        <v>412</v>
      </c>
      <c r="G85" s="57"/>
    </row>
    <row r="86" spans="1:7" ht="12.75" customHeight="1" x14ac:dyDescent="0.25">
      <c r="B86" s="428" t="s">
        <v>177</v>
      </c>
      <c r="C86" s="429"/>
      <c r="D86" s="430"/>
      <c r="E86" s="218"/>
      <c r="F86" s="449"/>
      <c r="G86" s="57"/>
    </row>
    <row r="87" spans="1:7" ht="12.75" customHeight="1" x14ac:dyDescent="0.25">
      <c r="B87" s="417"/>
      <c r="C87" s="418"/>
      <c r="D87" s="419" t="s">
        <v>178</v>
      </c>
      <c r="E87" s="256" t="s">
        <v>179</v>
      </c>
      <c r="F87" s="448" t="s">
        <v>413</v>
      </c>
      <c r="G87" s="57"/>
    </row>
    <row r="88" spans="1:7" ht="12.75" customHeight="1" x14ac:dyDescent="0.25">
      <c r="B88" s="423"/>
      <c r="C88" s="424"/>
      <c r="D88" s="419" t="s">
        <v>180</v>
      </c>
      <c r="E88" s="265" t="s">
        <v>181</v>
      </c>
      <c r="F88" s="448" t="s">
        <v>414</v>
      </c>
      <c r="G88" s="57"/>
    </row>
    <row r="89" spans="1:7" ht="12.75" customHeight="1" thickBot="1" x14ac:dyDescent="0.3">
      <c r="B89" s="402"/>
      <c r="C89" s="403"/>
      <c r="D89" s="404" t="s">
        <v>183</v>
      </c>
      <c r="E89" s="228" t="s">
        <v>184</v>
      </c>
      <c r="F89" s="445" t="s">
        <v>415</v>
      </c>
      <c r="G89" s="57"/>
    </row>
    <row r="90" spans="1:7" x14ac:dyDescent="0.25">
      <c r="A90" s="1"/>
      <c r="B90" s="1"/>
      <c r="C90" s="1"/>
      <c r="D90" s="1" t="s">
        <v>432</v>
      </c>
      <c r="E90" s="2"/>
      <c r="F90" s="1"/>
      <c r="G90" s="3"/>
    </row>
    <row r="91" spans="1:7" x14ac:dyDescent="0.25">
      <c r="A91" s="1"/>
      <c r="B91" s="1"/>
      <c r="C91" s="1"/>
      <c r="D91" s="1"/>
      <c r="E91" s="2"/>
      <c r="F91" s="1"/>
      <c r="G91" s="3"/>
    </row>
    <row r="92" spans="1:7" x14ac:dyDescent="0.25">
      <c r="A92" s="1"/>
      <c r="B92" s="1"/>
      <c r="C92" s="1"/>
      <c r="D92" s="1"/>
      <c r="E92" s="2"/>
      <c r="F92" s="1"/>
      <c r="G92" s="3"/>
    </row>
    <row r="93" spans="1:7" ht="12" customHeight="1" x14ac:dyDescent="0.25">
      <c r="A93" s="1"/>
      <c r="B93" s="1"/>
      <c r="C93" s="1"/>
      <c r="D93" s="1"/>
      <c r="E93" s="2"/>
      <c r="F93" s="1"/>
      <c r="G93" s="3"/>
    </row>
    <row r="94" spans="1:7" x14ac:dyDescent="0.25">
      <c r="A94" s="1"/>
      <c r="B94" s="1"/>
      <c r="C94" s="1"/>
      <c r="D94" s="1"/>
      <c r="E94" s="2"/>
      <c r="F94" s="1"/>
      <c r="G94" s="3"/>
    </row>
  </sheetData>
  <sheetProtection algorithmName="SHA-512" hashValue="ezFFtQEw1+d0ZgvtwlGY5w/EA6BMnetMedEe7KkuqVtaKQUnxdTb8gqBIAzmBo2AtSVE6g+afIR7IQUY4CL12g==" saltValue="QTdSFMnDZYd7VeCA30lszw==" spinCount="100000" sheet="1" insertRows="0"/>
  <mergeCells count="3">
    <mergeCell ref="B2:F2"/>
    <mergeCell ref="B4:D4"/>
    <mergeCell ref="B3:F3"/>
  </mergeCells>
  <phoneticPr fontId="56" type="noConversion"/>
  <printOptions horizontalCentered="1"/>
  <pageMargins left="0.7" right="0.7" top="0.75" bottom="0.75" header="0.3" footer="0.3"/>
  <pageSetup paperSize="3" scale="67" orientation="portrait" r:id="rId1"/>
  <headerFooter alignWithMargins="0"/>
  <ignoredErrors>
    <ignoredError sqref="E8:E8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7"/>
  <sheetViews>
    <sheetView showGridLines="0" view="pageBreakPreview" zoomScale="115" zoomScaleNormal="70" zoomScaleSheetLayoutView="115" workbookViewId="0">
      <selection activeCell="D21" sqref="D21"/>
    </sheetView>
  </sheetViews>
  <sheetFormatPr defaultRowHeight="13.2" x14ac:dyDescent="0.25"/>
  <cols>
    <col min="1" max="1" width="3.88671875" style="9" customWidth="1"/>
    <col min="2" max="3" width="1.109375" style="9" customWidth="1"/>
    <col min="4" max="4" width="53.88671875" style="9" bestFit="1"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218" width="9.109375" style="9"/>
    <col min="219" max="220" width="1.109375" style="9" customWidth="1"/>
    <col min="221" max="221" width="36.109375" style="9" customWidth="1"/>
    <col min="222" max="222" width="9" style="9" customWidth="1"/>
    <col min="223" max="223" width="0" style="9" hidden="1" customWidth="1"/>
    <col min="224" max="224" width="19.88671875" style="9" bestFit="1" customWidth="1"/>
    <col min="225" max="225" width="7.88671875" style="9" customWidth="1"/>
    <col min="226" max="226" width="5.88671875" style="9" customWidth="1"/>
    <col min="227" max="227" width="7.109375" style="9" customWidth="1"/>
    <col min="228" max="228" width="8" style="9" customWidth="1"/>
    <col min="229" max="229" width="9.109375" style="9"/>
    <col min="230" max="230" width="6.109375" style="9" customWidth="1"/>
    <col min="231" max="233" width="8.109375" style="9" customWidth="1"/>
    <col min="234" max="234" width="9.109375" style="9"/>
    <col min="235" max="238" width="10.5546875" style="9" bestFit="1" customWidth="1"/>
    <col min="239" max="242" width="10.88671875" style="9" customWidth="1"/>
    <col min="243" max="474" width="9.109375" style="9"/>
    <col min="475" max="476" width="1.109375" style="9" customWidth="1"/>
    <col min="477" max="477" width="36.109375" style="9" customWidth="1"/>
    <col min="478" max="478" width="9" style="9" customWidth="1"/>
    <col min="479" max="479" width="0" style="9" hidden="1" customWidth="1"/>
    <col min="480" max="480" width="19.88671875" style="9" bestFit="1" customWidth="1"/>
    <col min="481" max="481" width="7.88671875" style="9" customWidth="1"/>
    <col min="482" max="482" width="5.88671875" style="9" customWidth="1"/>
    <col min="483" max="483" width="7.109375" style="9" customWidth="1"/>
    <col min="484" max="484" width="8" style="9" customWidth="1"/>
    <col min="485" max="485" width="9.109375" style="9"/>
    <col min="486" max="486" width="6.109375" style="9" customWidth="1"/>
    <col min="487" max="489" width="8.109375" style="9" customWidth="1"/>
    <col min="490" max="490" width="9.109375" style="9"/>
    <col min="491" max="494" width="10.5546875" style="9" bestFit="1" customWidth="1"/>
    <col min="495" max="498" width="10.88671875" style="9" customWidth="1"/>
    <col min="499" max="730" width="9.109375" style="9"/>
    <col min="731" max="732" width="1.109375" style="9" customWidth="1"/>
    <col min="733" max="733" width="36.109375" style="9" customWidth="1"/>
    <col min="734" max="734" width="9" style="9" customWidth="1"/>
    <col min="735" max="735" width="0" style="9" hidden="1" customWidth="1"/>
    <col min="736" max="736" width="19.88671875" style="9" bestFit="1" customWidth="1"/>
    <col min="737" max="737" width="7.88671875" style="9" customWidth="1"/>
    <col min="738" max="738" width="5.88671875" style="9" customWidth="1"/>
    <col min="739" max="739" width="7.109375" style="9" customWidth="1"/>
    <col min="740" max="740" width="8" style="9" customWidth="1"/>
    <col min="741" max="741" width="9.109375" style="9"/>
    <col min="742" max="742" width="6.109375" style="9" customWidth="1"/>
    <col min="743" max="745" width="8.109375" style="9" customWidth="1"/>
    <col min="746" max="746" width="9.109375" style="9"/>
    <col min="747" max="750" width="10.5546875" style="9" bestFit="1" customWidth="1"/>
    <col min="751" max="754" width="10.88671875" style="9" customWidth="1"/>
    <col min="755" max="986" width="9.109375" style="9"/>
    <col min="987" max="988" width="1.109375" style="9" customWidth="1"/>
    <col min="989" max="989" width="36.109375" style="9" customWidth="1"/>
    <col min="990" max="990" width="9" style="9" customWidth="1"/>
    <col min="991" max="991" width="0" style="9" hidden="1" customWidth="1"/>
    <col min="992" max="992" width="19.88671875" style="9" bestFit="1" customWidth="1"/>
    <col min="993" max="993" width="7.88671875" style="9" customWidth="1"/>
    <col min="994" max="994" width="5.88671875" style="9" customWidth="1"/>
    <col min="995" max="995" width="7.109375" style="9" customWidth="1"/>
    <col min="996" max="996" width="8" style="9" customWidth="1"/>
    <col min="997" max="997" width="9.109375" style="9"/>
    <col min="998" max="998" width="6.109375" style="9" customWidth="1"/>
    <col min="999" max="1001" width="8.109375" style="9" customWidth="1"/>
    <col min="1002" max="1002" width="9.109375" style="9"/>
    <col min="1003" max="1006" width="10.5546875" style="9" bestFit="1" customWidth="1"/>
    <col min="1007" max="1010" width="10.88671875" style="9" customWidth="1"/>
    <col min="1011" max="1242" width="9.109375" style="9"/>
    <col min="1243" max="1244" width="1.109375" style="9" customWidth="1"/>
    <col min="1245" max="1245" width="36.109375" style="9" customWidth="1"/>
    <col min="1246" max="1246" width="9" style="9" customWidth="1"/>
    <col min="1247" max="1247" width="0" style="9" hidden="1" customWidth="1"/>
    <col min="1248" max="1248" width="19.88671875" style="9" bestFit="1" customWidth="1"/>
    <col min="1249" max="1249" width="7.88671875" style="9" customWidth="1"/>
    <col min="1250" max="1250" width="5.88671875" style="9" customWidth="1"/>
    <col min="1251" max="1251" width="7.109375" style="9" customWidth="1"/>
    <col min="1252" max="1252" width="8" style="9" customWidth="1"/>
    <col min="1253" max="1253" width="9.109375" style="9"/>
    <col min="1254" max="1254" width="6.109375" style="9" customWidth="1"/>
    <col min="1255" max="1257" width="8.109375" style="9" customWidth="1"/>
    <col min="1258" max="1258" width="9.109375" style="9"/>
    <col min="1259" max="1262" width="10.5546875" style="9" bestFit="1" customWidth="1"/>
    <col min="1263" max="1266" width="10.88671875" style="9" customWidth="1"/>
    <col min="1267" max="1498" width="9.109375" style="9"/>
    <col min="1499" max="1500" width="1.109375" style="9" customWidth="1"/>
    <col min="1501" max="1501" width="36.109375" style="9" customWidth="1"/>
    <col min="1502" max="1502" width="9" style="9" customWidth="1"/>
    <col min="1503" max="1503" width="0" style="9" hidden="1" customWidth="1"/>
    <col min="1504" max="1504" width="19.88671875" style="9" bestFit="1" customWidth="1"/>
    <col min="1505" max="1505" width="7.88671875" style="9" customWidth="1"/>
    <col min="1506" max="1506" width="5.88671875" style="9" customWidth="1"/>
    <col min="1507" max="1507" width="7.109375" style="9" customWidth="1"/>
    <col min="1508" max="1508" width="8" style="9" customWidth="1"/>
    <col min="1509" max="1509" width="9.109375" style="9"/>
    <col min="1510" max="1510" width="6.109375" style="9" customWidth="1"/>
    <col min="1511" max="1513" width="8.109375" style="9" customWidth="1"/>
    <col min="1514" max="1514" width="9.109375" style="9"/>
    <col min="1515" max="1518" width="10.5546875" style="9" bestFit="1" customWidth="1"/>
    <col min="1519" max="1522" width="10.88671875" style="9" customWidth="1"/>
    <col min="1523" max="1754" width="9.109375" style="9"/>
    <col min="1755" max="1756" width="1.109375" style="9" customWidth="1"/>
    <col min="1757" max="1757" width="36.109375" style="9" customWidth="1"/>
    <col min="1758" max="1758" width="9" style="9" customWidth="1"/>
    <col min="1759" max="1759" width="0" style="9" hidden="1" customWidth="1"/>
    <col min="1760" max="1760" width="19.88671875" style="9" bestFit="1" customWidth="1"/>
    <col min="1761" max="1761" width="7.88671875" style="9" customWidth="1"/>
    <col min="1762" max="1762" width="5.88671875" style="9" customWidth="1"/>
    <col min="1763" max="1763" width="7.109375" style="9" customWidth="1"/>
    <col min="1764" max="1764" width="8" style="9" customWidth="1"/>
    <col min="1765" max="1765" width="9.109375" style="9"/>
    <col min="1766" max="1766" width="6.109375" style="9" customWidth="1"/>
    <col min="1767" max="1769" width="8.109375" style="9" customWidth="1"/>
    <col min="1770" max="1770" width="9.109375" style="9"/>
    <col min="1771" max="1774" width="10.5546875" style="9" bestFit="1" customWidth="1"/>
    <col min="1775" max="1778" width="10.88671875" style="9" customWidth="1"/>
    <col min="1779" max="2010" width="9.109375" style="9"/>
    <col min="2011" max="2012" width="1.109375" style="9" customWidth="1"/>
    <col min="2013" max="2013" width="36.109375" style="9" customWidth="1"/>
    <col min="2014" max="2014" width="9" style="9" customWidth="1"/>
    <col min="2015" max="2015" width="0" style="9" hidden="1" customWidth="1"/>
    <col min="2016" max="2016" width="19.88671875" style="9" bestFit="1" customWidth="1"/>
    <col min="2017" max="2017" width="7.88671875" style="9" customWidth="1"/>
    <col min="2018" max="2018" width="5.88671875" style="9" customWidth="1"/>
    <col min="2019" max="2019" width="7.109375" style="9" customWidth="1"/>
    <col min="2020" max="2020" width="8" style="9" customWidth="1"/>
    <col min="2021" max="2021" width="9.109375" style="9"/>
    <col min="2022" max="2022" width="6.109375" style="9" customWidth="1"/>
    <col min="2023" max="2025" width="8.109375" style="9" customWidth="1"/>
    <col min="2026" max="2026" width="9.109375" style="9"/>
    <col min="2027" max="2030" width="10.5546875" style="9" bestFit="1" customWidth="1"/>
    <col min="2031" max="2034" width="10.88671875" style="9" customWidth="1"/>
    <col min="2035" max="2266" width="9.109375" style="9"/>
    <col min="2267" max="2268" width="1.109375" style="9" customWidth="1"/>
    <col min="2269" max="2269" width="36.109375" style="9" customWidth="1"/>
    <col min="2270" max="2270" width="9" style="9" customWidth="1"/>
    <col min="2271" max="2271" width="0" style="9" hidden="1" customWidth="1"/>
    <col min="2272" max="2272" width="19.88671875" style="9" bestFit="1" customWidth="1"/>
    <col min="2273" max="2273" width="7.88671875" style="9" customWidth="1"/>
    <col min="2274" max="2274" width="5.88671875" style="9" customWidth="1"/>
    <col min="2275" max="2275" width="7.109375" style="9" customWidth="1"/>
    <col min="2276" max="2276" width="8" style="9" customWidth="1"/>
    <col min="2277" max="2277" width="9.109375" style="9"/>
    <col min="2278" max="2278" width="6.109375" style="9" customWidth="1"/>
    <col min="2279" max="2281" width="8.109375" style="9" customWidth="1"/>
    <col min="2282" max="2282" width="9.109375" style="9"/>
    <col min="2283" max="2286" width="10.5546875" style="9" bestFit="1" customWidth="1"/>
    <col min="2287" max="2290" width="10.88671875" style="9" customWidth="1"/>
    <col min="2291" max="2522" width="9.109375" style="9"/>
    <col min="2523" max="2524" width="1.109375" style="9" customWidth="1"/>
    <col min="2525" max="2525" width="36.109375" style="9" customWidth="1"/>
    <col min="2526" max="2526" width="9" style="9" customWidth="1"/>
    <col min="2527" max="2527" width="0" style="9" hidden="1" customWidth="1"/>
    <col min="2528" max="2528" width="19.88671875" style="9" bestFit="1" customWidth="1"/>
    <col min="2529" max="2529" width="7.88671875" style="9" customWidth="1"/>
    <col min="2530" max="2530" width="5.88671875" style="9" customWidth="1"/>
    <col min="2531" max="2531" width="7.109375" style="9" customWidth="1"/>
    <col min="2532" max="2532" width="8" style="9" customWidth="1"/>
    <col min="2533" max="2533" width="9.109375" style="9"/>
    <col min="2534" max="2534" width="6.109375" style="9" customWidth="1"/>
    <col min="2535" max="2537" width="8.109375" style="9" customWidth="1"/>
    <col min="2538" max="2538" width="9.109375" style="9"/>
    <col min="2539" max="2542" width="10.5546875" style="9" bestFit="1" customWidth="1"/>
    <col min="2543" max="2546" width="10.88671875" style="9" customWidth="1"/>
    <col min="2547" max="2778" width="9.109375" style="9"/>
    <col min="2779" max="2780" width="1.109375" style="9" customWidth="1"/>
    <col min="2781" max="2781" width="36.109375" style="9" customWidth="1"/>
    <col min="2782" max="2782" width="9" style="9" customWidth="1"/>
    <col min="2783" max="2783" width="0" style="9" hidden="1" customWidth="1"/>
    <col min="2784" max="2784" width="19.88671875" style="9" bestFit="1" customWidth="1"/>
    <col min="2785" max="2785" width="7.88671875" style="9" customWidth="1"/>
    <col min="2786" max="2786" width="5.88671875" style="9" customWidth="1"/>
    <col min="2787" max="2787" width="7.109375" style="9" customWidth="1"/>
    <col min="2788" max="2788" width="8" style="9" customWidth="1"/>
    <col min="2789" max="2789" width="9.109375" style="9"/>
    <col min="2790" max="2790" width="6.109375" style="9" customWidth="1"/>
    <col min="2791" max="2793" width="8.109375" style="9" customWidth="1"/>
    <col min="2794" max="2794" width="9.109375" style="9"/>
    <col min="2795" max="2798" width="10.5546875" style="9" bestFit="1" customWidth="1"/>
    <col min="2799" max="2802" width="10.88671875" style="9" customWidth="1"/>
    <col min="2803" max="3034" width="9.109375" style="9"/>
    <col min="3035" max="3036" width="1.109375" style="9" customWidth="1"/>
    <col min="3037" max="3037" width="36.109375" style="9" customWidth="1"/>
    <col min="3038" max="3038" width="9" style="9" customWidth="1"/>
    <col min="3039" max="3039" width="0" style="9" hidden="1" customWidth="1"/>
    <col min="3040" max="3040" width="19.88671875" style="9" bestFit="1" customWidth="1"/>
    <col min="3041" max="3041" width="7.88671875" style="9" customWidth="1"/>
    <col min="3042" max="3042" width="5.88671875" style="9" customWidth="1"/>
    <col min="3043" max="3043" width="7.109375" style="9" customWidth="1"/>
    <col min="3044" max="3044" width="8" style="9" customWidth="1"/>
    <col min="3045" max="3045" width="9.109375" style="9"/>
    <col min="3046" max="3046" width="6.109375" style="9" customWidth="1"/>
    <col min="3047" max="3049" width="8.109375" style="9" customWidth="1"/>
    <col min="3050" max="3050" width="9.109375" style="9"/>
    <col min="3051" max="3054" width="10.5546875" style="9" bestFit="1" customWidth="1"/>
    <col min="3055" max="3058" width="10.88671875" style="9" customWidth="1"/>
    <col min="3059" max="3290" width="9.109375" style="9"/>
    <col min="3291" max="3292" width="1.109375" style="9" customWidth="1"/>
    <col min="3293" max="3293" width="36.109375" style="9" customWidth="1"/>
    <col min="3294" max="3294" width="9" style="9" customWidth="1"/>
    <col min="3295" max="3295" width="0" style="9" hidden="1" customWidth="1"/>
    <col min="3296" max="3296" width="19.88671875" style="9" bestFit="1" customWidth="1"/>
    <col min="3297" max="3297" width="7.88671875" style="9" customWidth="1"/>
    <col min="3298" max="3298" width="5.88671875" style="9" customWidth="1"/>
    <col min="3299" max="3299" width="7.109375" style="9" customWidth="1"/>
    <col min="3300" max="3300" width="8" style="9" customWidth="1"/>
    <col min="3301" max="3301" width="9.109375" style="9"/>
    <col min="3302" max="3302" width="6.109375" style="9" customWidth="1"/>
    <col min="3303" max="3305" width="8.109375" style="9" customWidth="1"/>
    <col min="3306" max="3306" width="9.109375" style="9"/>
    <col min="3307" max="3310" width="10.5546875" style="9" bestFit="1" customWidth="1"/>
    <col min="3311" max="3314" width="10.88671875" style="9" customWidth="1"/>
    <col min="3315" max="3546" width="9.109375" style="9"/>
    <col min="3547" max="3548" width="1.109375" style="9" customWidth="1"/>
    <col min="3549" max="3549" width="36.109375" style="9" customWidth="1"/>
    <col min="3550" max="3550" width="9" style="9" customWidth="1"/>
    <col min="3551" max="3551" width="0" style="9" hidden="1" customWidth="1"/>
    <col min="3552" max="3552" width="19.88671875" style="9" bestFit="1" customWidth="1"/>
    <col min="3553" max="3553" width="7.88671875" style="9" customWidth="1"/>
    <col min="3554" max="3554" width="5.88671875" style="9" customWidth="1"/>
    <col min="3555" max="3555" width="7.109375" style="9" customWidth="1"/>
    <col min="3556" max="3556" width="8" style="9" customWidth="1"/>
    <col min="3557" max="3557" width="9.109375" style="9"/>
    <col min="3558" max="3558" width="6.109375" style="9" customWidth="1"/>
    <col min="3559" max="3561" width="8.109375" style="9" customWidth="1"/>
    <col min="3562" max="3562" width="9.109375" style="9"/>
    <col min="3563" max="3566" width="10.5546875" style="9" bestFit="1" customWidth="1"/>
    <col min="3567" max="3570" width="10.88671875" style="9" customWidth="1"/>
    <col min="3571" max="3802" width="9.109375" style="9"/>
    <col min="3803" max="3804" width="1.109375" style="9" customWidth="1"/>
    <col min="3805" max="3805" width="36.109375" style="9" customWidth="1"/>
    <col min="3806" max="3806" width="9" style="9" customWidth="1"/>
    <col min="3807" max="3807" width="0" style="9" hidden="1" customWidth="1"/>
    <col min="3808" max="3808" width="19.88671875" style="9" bestFit="1" customWidth="1"/>
    <col min="3809" max="3809" width="7.88671875" style="9" customWidth="1"/>
    <col min="3810" max="3810" width="5.88671875" style="9" customWidth="1"/>
    <col min="3811" max="3811" width="7.109375" style="9" customWidth="1"/>
    <col min="3812" max="3812" width="8" style="9" customWidth="1"/>
    <col min="3813" max="3813" width="9.109375" style="9"/>
    <col min="3814" max="3814" width="6.109375" style="9" customWidth="1"/>
    <col min="3815" max="3817" width="8.109375" style="9" customWidth="1"/>
    <col min="3818" max="3818" width="9.109375" style="9"/>
    <col min="3819" max="3822" width="10.5546875" style="9" bestFit="1" customWidth="1"/>
    <col min="3823" max="3826" width="10.88671875" style="9" customWidth="1"/>
    <col min="3827" max="4058" width="9.109375" style="9"/>
    <col min="4059" max="4060" width="1.109375" style="9" customWidth="1"/>
    <col min="4061" max="4061" width="36.109375" style="9" customWidth="1"/>
    <col min="4062" max="4062" width="9" style="9" customWidth="1"/>
    <col min="4063" max="4063" width="0" style="9" hidden="1" customWidth="1"/>
    <col min="4064" max="4064" width="19.88671875" style="9" bestFit="1" customWidth="1"/>
    <col min="4065" max="4065" width="7.88671875" style="9" customWidth="1"/>
    <col min="4066" max="4066" width="5.88671875" style="9" customWidth="1"/>
    <col min="4067" max="4067" width="7.109375" style="9" customWidth="1"/>
    <col min="4068" max="4068" width="8" style="9" customWidth="1"/>
    <col min="4069" max="4069" width="9.109375" style="9"/>
    <col min="4070" max="4070" width="6.109375" style="9" customWidth="1"/>
    <col min="4071" max="4073" width="8.109375" style="9" customWidth="1"/>
    <col min="4074" max="4074" width="9.109375" style="9"/>
    <col min="4075" max="4078" width="10.5546875" style="9" bestFit="1" customWidth="1"/>
    <col min="4079" max="4082" width="10.88671875" style="9" customWidth="1"/>
    <col min="4083" max="4314" width="9.109375" style="9"/>
    <col min="4315" max="4316" width="1.109375" style="9" customWidth="1"/>
    <col min="4317" max="4317" width="36.109375" style="9" customWidth="1"/>
    <col min="4318" max="4318" width="9" style="9" customWidth="1"/>
    <col min="4319" max="4319" width="0" style="9" hidden="1" customWidth="1"/>
    <col min="4320" max="4320" width="19.88671875" style="9" bestFit="1" customWidth="1"/>
    <col min="4321" max="4321" width="7.88671875" style="9" customWidth="1"/>
    <col min="4322" max="4322" width="5.88671875" style="9" customWidth="1"/>
    <col min="4323" max="4323" width="7.109375" style="9" customWidth="1"/>
    <col min="4324" max="4324" width="8" style="9" customWidth="1"/>
    <col min="4325" max="4325" width="9.109375" style="9"/>
    <col min="4326" max="4326" width="6.109375" style="9" customWidth="1"/>
    <col min="4327" max="4329" width="8.109375" style="9" customWidth="1"/>
    <col min="4330" max="4330" width="9.109375" style="9"/>
    <col min="4331" max="4334" width="10.5546875" style="9" bestFit="1" customWidth="1"/>
    <col min="4335" max="4338" width="10.88671875" style="9" customWidth="1"/>
    <col min="4339" max="4570" width="9.109375" style="9"/>
    <col min="4571" max="4572" width="1.109375" style="9" customWidth="1"/>
    <col min="4573" max="4573" width="36.109375" style="9" customWidth="1"/>
    <col min="4574" max="4574" width="9" style="9" customWidth="1"/>
    <col min="4575" max="4575" width="0" style="9" hidden="1" customWidth="1"/>
    <col min="4576" max="4576" width="19.88671875" style="9" bestFit="1" customWidth="1"/>
    <col min="4577" max="4577" width="7.88671875" style="9" customWidth="1"/>
    <col min="4578" max="4578" width="5.88671875" style="9" customWidth="1"/>
    <col min="4579" max="4579" width="7.109375" style="9" customWidth="1"/>
    <col min="4580" max="4580" width="8" style="9" customWidth="1"/>
    <col min="4581" max="4581" width="9.109375" style="9"/>
    <col min="4582" max="4582" width="6.109375" style="9" customWidth="1"/>
    <col min="4583" max="4585" width="8.109375" style="9" customWidth="1"/>
    <col min="4586" max="4586" width="9.109375" style="9"/>
    <col min="4587" max="4590" width="10.5546875" style="9" bestFit="1" customWidth="1"/>
    <col min="4591" max="4594" width="10.88671875" style="9" customWidth="1"/>
    <col min="4595" max="4826" width="9.109375" style="9"/>
    <col min="4827" max="4828" width="1.109375" style="9" customWidth="1"/>
    <col min="4829" max="4829" width="36.109375" style="9" customWidth="1"/>
    <col min="4830" max="4830" width="9" style="9" customWidth="1"/>
    <col min="4831" max="4831" width="0" style="9" hidden="1" customWidth="1"/>
    <col min="4832" max="4832" width="19.88671875" style="9" bestFit="1" customWidth="1"/>
    <col min="4833" max="4833" width="7.88671875" style="9" customWidth="1"/>
    <col min="4834" max="4834" width="5.88671875" style="9" customWidth="1"/>
    <col min="4835" max="4835" width="7.109375" style="9" customWidth="1"/>
    <col min="4836" max="4836" width="8" style="9" customWidth="1"/>
    <col min="4837" max="4837" width="9.109375" style="9"/>
    <col min="4838" max="4838" width="6.109375" style="9" customWidth="1"/>
    <col min="4839" max="4841" width="8.109375" style="9" customWidth="1"/>
    <col min="4842" max="4842" width="9.109375" style="9"/>
    <col min="4843" max="4846" width="10.5546875" style="9" bestFit="1" customWidth="1"/>
    <col min="4847" max="4850" width="10.88671875" style="9" customWidth="1"/>
    <col min="4851" max="5082" width="9.109375" style="9"/>
    <col min="5083" max="5084" width="1.109375" style="9" customWidth="1"/>
    <col min="5085" max="5085" width="36.109375" style="9" customWidth="1"/>
    <col min="5086" max="5086" width="9" style="9" customWidth="1"/>
    <col min="5087" max="5087" width="0" style="9" hidden="1" customWidth="1"/>
    <col min="5088" max="5088" width="19.88671875" style="9" bestFit="1" customWidth="1"/>
    <col min="5089" max="5089" width="7.88671875" style="9" customWidth="1"/>
    <col min="5090" max="5090" width="5.88671875" style="9" customWidth="1"/>
    <col min="5091" max="5091" width="7.109375" style="9" customWidth="1"/>
    <col min="5092" max="5092" width="8" style="9" customWidth="1"/>
    <col min="5093" max="5093" width="9.109375" style="9"/>
    <col min="5094" max="5094" width="6.109375" style="9" customWidth="1"/>
    <col min="5095" max="5097" width="8.109375" style="9" customWidth="1"/>
    <col min="5098" max="5098" width="9.109375" style="9"/>
    <col min="5099" max="5102" width="10.5546875" style="9" bestFit="1" customWidth="1"/>
    <col min="5103" max="5106" width="10.88671875" style="9" customWidth="1"/>
    <col min="5107" max="5338" width="9.109375" style="9"/>
    <col min="5339" max="5340" width="1.109375" style="9" customWidth="1"/>
    <col min="5341" max="5341" width="36.109375" style="9" customWidth="1"/>
    <col min="5342" max="5342" width="9" style="9" customWidth="1"/>
    <col min="5343" max="5343" width="0" style="9" hidden="1" customWidth="1"/>
    <col min="5344" max="5344" width="19.88671875" style="9" bestFit="1" customWidth="1"/>
    <col min="5345" max="5345" width="7.88671875" style="9" customWidth="1"/>
    <col min="5346" max="5346" width="5.88671875" style="9" customWidth="1"/>
    <col min="5347" max="5347" width="7.109375" style="9" customWidth="1"/>
    <col min="5348" max="5348" width="8" style="9" customWidth="1"/>
    <col min="5349" max="5349" width="9.109375" style="9"/>
    <col min="5350" max="5350" width="6.109375" style="9" customWidth="1"/>
    <col min="5351" max="5353" width="8.109375" style="9" customWidth="1"/>
    <col min="5354" max="5354" width="9.109375" style="9"/>
    <col min="5355" max="5358" width="10.5546875" style="9" bestFit="1" customWidth="1"/>
    <col min="5359" max="5362" width="10.88671875" style="9" customWidth="1"/>
    <col min="5363" max="5594" width="9.109375" style="9"/>
    <col min="5595" max="5596" width="1.109375" style="9" customWidth="1"/>
    <col min="5597" max="5597" width="36.109375" style="9" customWidth="1"/>
    <col min="5598" max="5598" width="9" style="9" customWidth="1"/>
    <col min="5599" max="5599" width="0" style="9" hidden="1" customWidth="1"/>
    <col min="5600" max="5600" width="19.88671875" style="9" bestFit="1" customWidth="1"/>
    <col min="5601" max="5601" width="7.88671875" style="9" customWidth="1"/>
    <col min="5602" max="5602" width="5.88671875" style="9" customWidth="1"/>
    <col min="5603" max="5603" width="7.109375" style="9" customWidth="1"/>
    <col min="5604" max="5604" width="8" style="9" customWidth="1"/>
    <col min="5605" max="5605" width="9.109375" style="9"/>
    <col min="5606" max="5606" width="6.109375" style="9" customWidth="1"/>
    <col min="5607" max="5609" width="8.109375" style="9" customWidth="1"/>
    <col min="5610" max="5610" width="9.109375" style="9"/>
    <col min="5611" max="5614" width="10.5546875" style="9" bestFit="1" customWidth="1"/>
    <col min="5615" max="5618" width="10.88671875" style="9" customWidth="1"/>
    <col min="5619" max="5850" width="9.109375" style="9"/>
    <col min="5851" max="5852" width="1.109375" style="9" customWidth="1"/>
    <col min="5853" max="5853" width="36.109375" style="9" customWidth="1"/>
    <col min="5854" max="5854" width="9" style="9" customWidth="1"/>
    <col min="5855" max="5855" width="0" style="9" hidden="1" customWidth="1"/>
    <col min="5856" max="5856" width="19.88671875" style="9" bestFit="1" customWidth="1"/>
    <col min="5857" max="5857" width="7.88671875" style="9" customWidth="1"/>
    <col min="5858" max="5858" width="5.88671875" style="9" customWidth="1"/>
    <col min="5859" max="5859" width="7.109375" style="9" customWidth="1"/>
    <col min="5860" max="5860" width="8" style="9" customWidth="1"/>
    <col min="5861" max="5861" width="9.109375" style="9"/>
    <col min="5862" max="5862" width="6.109375" style="9" customWidth="1"/>
    <col min="5863" max="5865" width="8.109375" style="9" customWidth="1"/>
    <col min="5866" max="5866" width="9.109375" style="9"/>
    <col min="5867" max="5870" width="10.5546875" style="9" bestFit="1" customWidth="1"/>
    <col min="5871" max="5874" width="10.88671875" style="9" customWidth="1"/>
    <col min="5875" max="6106" width="9.109375" style="9"/>
    <col min="6107" max="6108" width="1.109375" style="9" customWidth="1"/>
    <col min="6109" max="6109" width="36.109375" style="9" customWidth="1"/>
    <col min="6110" max="6110" width="9" style="9" customWidth="1"/>
    <col min="6111" max="6111" width="0" style="9" hidden="1" customWidth="1"/>
    <col min="6112" max="6112" width="19.88671875" style="9" bestFit="1" customWidth="1"/>
    <col min="6113" max="6113" width="7.88671875" style="9" customWidth="1"/>
    <col min="6114" max="6114" width="5.88671875" style="9" customWidth="1"/>
    <col min="6115" max="6115" width="7.109375" style="9" customWidth="1"/>
    <col min="6116" max="6116" width="8" style="9" customWidth="1"/>
    <col min="6117" max="6117" width="9.109375" style="9"/>
    <col min="6118" max="6118" width="6.109375" style="9" customWidth="1"/>
    <col min="6119" max="6121" width="8.109375" style="9" customWidth="1"/>
    <col min="6122" max="6122" width="9.109375" style="9"/>
    <col min="6123" max="6126" width="10.5546875" style="9" bestFit="1" customWidth="1"/>
    <col min="6127" max="6130" width="10.88671875" style="9" customWidth="1"/>
    <col min="6131" max="6362" width="9.109375" style="9"/>
    <col min="6363" max="6364" width="1.109375" style="9" customWidth="1"/>
    <col min="6365" max="6365" width="36.109375" style="9" customWidth="1"/>
    <col min="6366" max="6366" width="9" style="9" customWidth="1"/>
    <col min="6367" max="6367" width="0" style="9" hidden="1" customWidth="1"/>
    <col min="6368" max="6368" width="19.88671875" style="9" bestFit="1" customWidth="1"/>
    <col min="6369" max="6369" width="7.88671875" style="9" customWidth="1"/>
    <col min="6370" max="6370" width="5.88671875" style="9" customWidth="1"/>
    <col min="6371" max="6371" width="7.109375" style="9" customWidth="1"/>
    <col min="6372" max="6372" width="8" style="9" customWidth="1"/>
    <col min="6373" max="6373" width="9.109375" style="9"/>
    <col min="6374" max="6374" width="6.109375" style="9" customWidth="1"/>
    <col min="6375" max="6377" width="8.109375" style="9" customWidth="1"/>
    <col min="6378" max="6378" width="9.109375" style="9"/>
    <col min="6379" max="6382" width="10.5546875" style="9" bestFit="1" customWidth="1"/>
    <col min="6383" max="6386" width="10.88671875" style="9" customWidth="1"/>
    <col min="6387" max="6618" width="9.109375" style="9"/>
    <col min="6619" max="6620" width="1.109375" style="9" customWidth="1"/>
    <col min="6621" max="6621" width="36.109375" style="9" customWidth="1"/>
    <col min="6622" max="6622" width="9" style="9" customWidth="1"/>
    <col min="6623" max="6623" width="0" style="9" hidden="1" customWidth="1"/>
    <col min="6624" max="6624" width="19.88671875" style="9" bestFit="1" customWidth="1"/>
    <col min="6625" max="6625" width="7.88671875" style="9" customWidth="1"/>
    <col min="6626" max="6626" width="5.88671875" style="9" customWidth="1"/>
    <col min="6627" max="6627" width="7.109375" style="9" customWidth="1"/>
    <col min="6628" max="6628" width="8" style="9" customWidth="1"/>
    <col min="6629" max="6629" width="9.109375" style="9"/>
    <col min="6630" max="6630" width="6.109375" style="9" customWidth="1"/>
    <col min="6631" max="6633" width="8.109375" style="9" customWidth="1"/>
    <col min="6634" max="6634" width="9.109375" style="9"/>
    <col min="6635" max="6638" width="10.5546875" style="9" bestFit="1" customWidth="1"/>
    <col min="6639" max="6642" width="10.88671875" style="9" customWidth="1"/>
    <col min="6643" max="6874" width="9.109375" style="9"/>
    <col min="6875" max="6876" width="1.109375" style="9" customWidth="1"/>
    <col min="6877" max="6877" width="36.109375" style="9" customWidth="1"/>
    <col min="6878" max="6878" width="9" style="9" customWidth="1"/>
    <col min="6879" max="6879" width="0" style="9" hidden="1" customWidth="1"/>
    <col min="6880" max="6880" width="19.88671875" style="9" bestFit="1" customWidth="1"/>
    <col min="6881" max="6881" width="7.88671875" style="9" customWidth="1"/>
    <col min="6882" max="6882" width="5.88671875" style="9" customWidth="1"/>
    <col min="6883" max="6883" width="7.109375" style="9" customWidth="1"/>
    <col min="6884" max="6884" width="8" style="9" customWidth="1"/>
    <col min="6885" max="6885" width="9.109375" style="9"/>
    <col min="6886" max="6886" width="6.109375" style="9" customWidth="1"/>
    <col min="6887" max="6889" width="8.109375" style="9" customWidth="1"/>
    <col min="6890" max="6890" width="9.109375" style="9"/>
    <col min="6891" max="6894" width="10.5546875" style="9" bestFit="1" customWidth="1"/>
    <col min="6895" max="6898" width="10.88671875" style="9" customWidth="1"/>
    <col min="6899" max="7130" width="9.109375" style="9"/>
    <col min="7131" max="7132" width="1.109375" style="9" customWidth="1"/>
    <col min="7133" max="7133" width="36.109375" style="9" customWidth="1"/>
    <col min="7134" max="7134" width="9" style="9" customWidth="1"/>
    <col min="7135" max="7135" width="0" style="9" hidden="1" customWidth="1"/>
    <col min="7136" max="7136" width="19.88671875" style="9" bestFit="1" customWidth="1"/>
    <col min="7137" max="7137" width="7.88671875" style="9" customWidth="1"/>
    <col min="7138" max="7138" width="5.88671875" style="9" customWidth="1"/>
    <col min="7139" max="7139" width="7.109375" style="9" customWidth="1"/>
    <col min="7140" max="7140" width="8" style="9" customWidth="1"/>
    <col min="7141" max="7141" width="9.109375" style="9"/>
    <col min="7142" max="7142" width="6.109375" style="9" customWidth="1"/>
    <col min="7143" max="7145" width="8.109375" style="9" customWidth="1"/>
    <col min="7146" max="7146" width="9.109375" style="9"/>
    <col min="7147" max="7150" width="10.5546875" style="9" bestFit="1" customWidth="1"/>
    <col min="7151" max="7154" width="10.88671875" style="9" customWidth="1"/>
    <col min="7155" max="7386" width="9.109375" style="9"/>
    <col min="7387" max="7388" width="1.109375" style="9" customWidth="1"/>
    <col min="7389" max="7389" width="36.109375" style="9" customWidth="1"/>
    <col min="7390" max="7390" width="9" style="9" customWidth="1"/>
    <col min="7391" max="7391" width="0" style="9" hidden="1" customWidth="1"/>
    <col min="7392" max="7392" width="19.88671875" style="9" bestFit="1" customWidth="1"/>
    <col min="7393" max="7393" width="7.88671875" style="9" customWidth="1"/>
    <col min="7394" max="7394" width="5.88671875" style="9" customWidth="1"/>
    <col min="7395" max="7395" width="7.109375" style="9" customWidth="1"/>
    <col min="7396" max="7396" width="8" style="9" customWidth="1"/>
    <col min="7397" max="7397" width="9.109375" style="9"/>
    <col min="7398" max="7398" width="6.109375" style="9" customWidth="1"/>
    <col min="7399" max="7401" width="8.109375" style="9" customWidth="1"/>
    <col min="7402" max="7402" width="9.109375" style="9"/>
    <col min="7403" max="7406" width="10.5546875" style="9" bestFit="1" customWidth="1"/>
    <col min="7407" max="7410" width="10.88671875" style="9" customWidth="1"/>
    <col min="7411" max="7642" width="9.109375" style="9"/>
    <col min="7643" max="7644" width="1.109375" style="9" customWidth="1"/>
    <col min="7645" max="7645" width="36.109375" style="9" customWidth="1"/>
    <col min="7646" max="7646" width="9" style="9" customWidth="1"/>
    <col min="7647" max="7647" width="0" style="9" hidden="1" customWidth="1"/>
    <col min="7648" max="7648" width="19.88671875" style="9" bestFit="1" customWidth="1"/>
    <col min="7649" max="7649" width="7.88671875" style="9" customWidth="1"/>
    <col min="7650" max="7650" width="5.88671875" style="9" customWidth="1"/>
    <col min="7651" max="7651" width="7.109375" style="9" customWidth="1"/>
    <col min="7652" max="7652" width="8" style="9" customWidth="1"/>
    <col min="7653" max="7653" width="9.109375" style="9"/>
    <col min="7654" max="7654" width="6.109375" style="9" customWidth="1"/>
    <col min="7655" max="7657" width="8.109375" style="9" customWidth="1"/>
    <col min="7658" max="7658" width="9.109375" style="9"/>
    <col min="7659" max="7662" width="10.5546875" style="9" bestFit="1" customWidth="1"/>
    <col min="7663" max="7666" width="10.88671875" style="9" customWidth="1"/>
    <col min="7667" max="7898" width="9.109375" style="9"/>
    <col min="7899" max="7900" width="1.109375" style="9" customWidth="1"/>
    <col min="7901" max="7901" width="36.109375" style="9" customWidth="1"/>
    <col min="7902" max="7902" width="9" style="9" customWidth="1"/>
    <col min="7903" max="7903" width="0" style="9" hidden="1" customWidth="1"/>
    <col min="7904" max="7904" width="19.88671875" style="9" bestFit="1" customWidth="1"/>
    <col min="7905" max="7905" width="7.88671875" style="9" customWidth="1"/>
    <col min="7906" max="7906" width="5.88671875" style="9" customWidth="1"/>
    <col min="7907" max="7907" width="7.109375" style="9" customWidth="1"/>
    <col min="7908" max="7908" width="8" style="9" customWidth="1"/>
    <col min="7909" max="7909" width="9.109375" style="9"/>
    <col min="7910" max="7910" width="6.109375" style="9" customWidth="1"/>
    <col min="7911" max="7913" width="8.109375" style="9" customWidth="1"/>
    <col min="7914" max="7914" width="9.109375" style="9"/>
    <col min="7915" max="7918" width="10.5546875" style="9" bestFit="1" customWidth="1"/>
    <col min="7919" max="7922" width="10.88671875" style="9" customWidth="1"/>
    <col min="7923" max="8154" width="9.109375" style="9"/>
    <col min="8155" max="8156" width="1.109375" style="9" customWidth="1"/>
    <col min="8157" max="8157" width="36.109375" style="9" customWidth="1"/>
    <col min="8158" max="8158" width="9" style="9" customWidth="1"/>
    <col min="8159" max="8159" width="0" style="9" hidden="1" customWidth="1"/>
    <col min="8160" max="8160" width="19.88671875" style="9" bestFit="1" customWidth="1"/>
    <col min="8161" max="8161" width="7.88671875" style="9" customWidth="1"/>
    <col min="8162" max="8162" width="5.88671875" style="9" customWidth="1"/>
    <col min="8163" max="8163" width="7.109375" style="9" customWidth="1"/>
    <col min="8164" max="8164" width="8" style="9" customWidth="1"/>
    <col min="8165" max="8165" width="9.109375" style="9"/>
    <col min="8166" max="8166" width="6.109375" style="9" customWidth="1"/>
    <col min="8167" max="8169" width="8.109375" style="9" customWidth="1"/>
    <col min="8170" max="8170" width="9.109375" style="9"/>
    <col min="8171" max="8174" width="10.5546875" style="9" bestFit="1" customWidth="1"/>
    <col min="8175" max="8178" width="10.88671875" style="9" customWidth="1"/>
    <col min="8179" max="8410" width="9.109375" style="9"/>
    <col min="8411" max="8412" width="1.109375" style="9" customWidth="1"/>
    <col min="8413" max="8413" width="36.109375" style="9" customWidth="1"/>
    <col min="8414" max="8414" width="9" style="9" customWidth="1"/>
    <col min="8415" max="8415" width="0" style="9" hidden="1" customWidth="1"/>
    <col min="8416" max="8416" width="19.88671875" style="9" bestFit="1" customWidth="1"/>
    <col min="8417" max="8417" width="7.88671875" style="9" customWidth="1"/>
    <col min="8418" max="8418" width="5.88671875" style="9" customWidth="1"/>
    <col min="8419" max="8419" width="7.109375" style="9" customWidth="1"/>
    <col min="8420" max="8420" width="8" style="9" customWidth="1"/>
    <col min="8421" max="8421" width="9.109375" style="9"/>
    <col min="8422" max="8422" width="6.109375" style="9" customWidth="1"/>
    <col min="8423" max="8425" width="8.109375" style="9" customWidth="1"/>
    <col min="8426" max="8426" width="9.109375" style="9"/>
    <col min="8427" max="8430" width="10.5546875" style="9" bestFit="1" customWidth="1"/>
    <col min="8431" max="8434" width="10.88671875" style="9" customWidth="1"/>
    <col min="8435" max="8666" width="9.109375" style="9"/>
    <col min="8667" max="8668" width="1.109375" style="9" customWidth="1"/>
    <col min="8669" max="8669" width="36.109375" style="9" customWidth="1"/>
    <col min="8670" max="8670" width="9" style="9" customWidth="1"/>
    <col min="8671" max="8671" width="0" style="9" hidden="1" customWidth="1"/>
    <col min="8672" max="8672" width="19.88671875" style="9" bestFit="1" customWidth="1"/>
    <col min="8673" max="8673" width="7.88671875" style="9" customWidth="1"/>
    <col min="8674" max="8674" width="5.88671875" style="9" customWidth="1"/>
    <col min="8675" max="8675" width="7.109375" style="9" customWidth="1"/>
    <col min="8676" max="8676" width="8" style="9" customWidth="1"/>
    <col min="8677" max="8677" width="9.109375" style="9"/>
    <col min="8678" max="8678" width="6.109375" style="9" customWidth="1"/>
    <col min="8679" max="8681" width="8.109375" style="9" customWidth="1"/>
    <col min="8682" max="8682" width="9.109375" style="9"/>
    <col min="8683" max="8686" width="10.5546875" style="9" bestFit="1" customWidth="1"/>
    <col min="8687" max="8690" width="10.88671875" style="9" customWidth="1"/>
    <col min="8691" max="8922" width="9.109375" style="9"/>
    <col min="8923" max="8924" width="1.109375" style="9" customWidth="1"/>
    <col min="8925" max="8925" width="36.109375" style="9" customWidth="1"/>
    <col min="8926" max="8926" width="9" style="9" customWidth="1"/>
    <col min="8927" max="8927" width="0" style="9" hidden="1" customWidth="1"/>
    <col min="8928" max="8928" width="19.88671875" style="9" bestFit="1" customWidth="1"/>
    <col min="8929" max="8929" width="7.88671875" style="9" customWidth="1"/>
    <col min="8930" max="8930" width="5.88671875" style="9" customWidth="1"/>
    <col min="8931" max="8931" width="7.109375" style="9" customWidth="1"/>
    <col min="8932" max="8932" width="8" style="9" customWidth="1"/>
    <col min="8933" max="8933" width="9.109375" style="9"/>
    <col min="8934" max="8934" width="6.109375" style="9" customWidth="1"/>
    <col min="8935" max="8937" width="8.109375" style="9" customWidth="1"/>
    <col min="8938" max="8938" width="9.109375" style="9"/>
    <col min="8939" max="8942" width="10.5546875" style="9" bestFit="1" customWidth="1"/>
    <col min="8943" max="8946" width="10.88671875" style="9" customWidth="1"/>
    <col min="8947" max="9178" width="9.109375" style="9"/>
    <col min="9179" max="9180" width="1.109375" style="9" customWidth="1"/>
    <col min="9181" max="9181" width="36.109375" style="9" customWidth="1"/>
    <col min="9182" max="9182" width="9" style="9" customWidth="1"/>
    <col min="9183" max="9183" width="0" style="9" hidden="1" customWidth="1"/>
    <col min="9184" max="9184" width="19.88671875" style="9" bestFit="1" customWidth="1"/>
    <col min="9185" max="9185" width="7.88671875" style="9" customWidth="1"/>
    <col min="9186" max="9186" width="5.88671875" style="9" customWidth="1"/>
    <col min="9187" max="9187" width="7.109375" style="9" customWidth="1"/>
    <col min="9188" max="9188" width="8" style="9" customWidth="1"/>
    <col min="9189" max="9189" width="9.109375" style="9"/>
    <col min="9190" max="9190" width="6.109375" style="9" customWidth="1"/>
    <col min="9191" max="9193" width="8.109375" style="9" customWidth="1"/>
    <col min="9194" max="9194" width="9.109375" style="9"/>
    <col min="9195" max="9198" width="10.5546875" style="9" bestFit="1" customWidth="1"/>
    <col min="9199" max="9202" width="10.88671875" style="9" customWidth="1"/>
    <col min="9203" max="9434" width="9.109375" style="9"/>
    <col min="9435" max="9436" width="1.109375" style="9" customWidth="1"/>
    <col min="9437" max="9437" width="36.109375" style="9" customWidth="1"/>
    <col min="9438" max="9438" width="9" style="9" customWidth="1"/>
    <col min="9439" max="9439" width="0" style="9" hidden="1" customWidth="1"/>
    <col min="9440" max="9440" width="19.88671875" style="9" bestFit="1" customWidth="1"/>
    <col min="9441" max="9441" width="7.88671875" style="9" customWidth="1"/>
    <col min="9442" max="9442" width="5.88671875" style="9" customWidth="1"/>
    <col min="9443" max="9443" width="7.109375" style="9" customWidth="1"/>
    <col min="9444" max="9444" width="8" style="9" customWidth="1"/>
    <col min="9445" max="9445" width="9.109375" style="9"/>
    <col min="9446" max="9446" width="6.109375" style="9" customWidth="1"/>
    <col min="9447" max="9449" width="8.109375" style="9" customWidth="1"/>
    <col min="9450" max="9450" width="9.109375" style="9"/>
    <col min="9451" max="9454" width="10.5546875" style="9" bestFit="1" customWidth="1"/>
    <col min="9455" max="9458" width="10.88671875" style="9" customWidth="1"/>
    <col min="9459" max="9690" width="9.109375" style="9"/>
    <col min="9691" max="9692" width="1.109375" style="9" customWidth="1"/>
    <col min="9693" max="9693" width="36.109375" style="9" customWidth="1"/>
    <col min="9694" max="9694" width="9" style="9" customWidth="1"/>
    <col min="9695" max="9695" width="0" style="9" hidden="1" customWidth="1"/>
    <col min="9696" max="9696" width="19.88671875" style="9" bestFit="1" customWidth="1"/>
    <col min="9697" max="9697" width="7.88671875" style="9" customWidth="1"/>
    <col min="9698" max="9698" width="5.88671875" style="9" customWidth="1"/>
    <col min="9699" max="9699" width="7.109375" style="9" customWidth="1"/>
    <col min="9700" max="9700" width="8" style="9" customWidth="1"/>
    <col min="9701" max="9701" width="9.109375" style="9"/>
    <col min="9702" max="9702" width="6.109375" style="9" customWidth="1"/>
    <col min="9703" max="9705" width="8.109375" style="9" customWidth="1"/>
    <col min="9706" max="9706" width="9.109375" style="9"/>
    <col min="9707" max="9710" width="10.5546875" style="9" bestFit="1" customWidth="1"/>
    <col min="9711" max="9714" width="10.88671875" style="9" customWidth="1"/>
    <col min="9715" max="9946" width="9.109375" style="9"/>
    <col min="9947" max="9948" width="1.109375" style="9" customWidth="1"/>
    <col min="9949" max="9949" width="36.109375" style="9" customWidth="1"/>
    <col min="9950" max="9950" width="9" style="9" customWidth="1"/>
    <col min="9951" max="9951" width="0" style="9" hidden="1" customWidth="1"/>
    <col min="9952" max="9952" width="19.88671875" style="9" bestFit="1" customWidth="1"/>
    <col min="9953" max="9953" width="7.88671875" style="9" customWidth="1"/>
    <col min="9954" max="9954" width="5.88671875" style="9" customWidth="1"/>
    <col min="9955" max="9955" width="7.109375" style="9" customWidth="1"/>
    <col min="9956" max="9956" width="8" style="9" customWidth="1"/>
    <col min="9957" max="9957" width="9.109375" style="9"/>
    <col min="9958" max="9958" width="6.109375" style="9" customWidth="1"/>
    <col min="9959" max="9961" width="8.109375" style="9" customWidth="1"/>
    <col min="9962" max="9962" width="9.109375" style="9"/>
    <col min="9963" max="9966" width="10.5546875" style="9" bestFit="1" customWidth="1"/>
    <col min="9967" max="9970" width="10.88671875" style="9" customWidth="1"/>
    <col min="9971" max="10202" width="9.109375" style="9"/>
    <col min="10203" max="10204" width="1.109375" style="9" customWidth="1"/>
    <col min="10205" max="10205" width="36.109375" style="9" customWidth="1"/>
    <col min="10206" max="10206" width="9" style="9" customWidth="1"/>
    <col min="10207" max="10207" width="0" style="9" hidden="1" customWidth="1"/>
    <col min="10208" max="10208" width="19.88671875" style="9" bestFit="1" customWidth="1"/>
    <col min="10209" max="10209" width="7.88671875" style="9" customWidth="1"/>
    <col min="10210" max="10210" width="5.88671875" style="9" customWidth="1"/>
    <col min="10211" max="10211" width="7.109375" style="9" customWidth="1"/>
    <col min="10212" max="10212" width="8" style="9" customWidth="1"/>
    <col min="10213" max="10213" width="9.109375" style="9"/>
    <col min="10214" max="10214" width="6.109375" style="9" customWidth="1"/>
    <col min="10215" max="10217" width="8.109375" style="9" customWidth="1"/>
    <col min="10218" max="10218" width="9.109375" style="9"/>
    <col min="10219" max="10222" width="10.5546875" style="9" bestFit="1" customWidth="1"/>
    <col min="10223" max="10226" width="10.88671875" style="9" customWidth="1"/>
    <col min="10227" max="10458" width="9.109375" style="9"/>
    <col min="10459" max="10460" width="1.109375" style="9" customWidth="1"/>
    <col min="10461" max="10461" width="36.109375" style="9" customWidth="1"/>
    <col min="10462" max="10462" width="9" style="9" customWidth="1"/>
    <col min="10463" max="10463" width="0" style="9" hidden="1" customWidth="1"/>
    <col min="10464" max="10464" width="19.88671875" style="9" bestFit="1" customWidth="1"/>
    <col min="10465" max="10465" width="7.88671875" style="9" customWidth="1"/>
    <col min="10466" max="10466" width="5.88671875" style="9" customWidth="1"/>
    <col min="10467" max="10467" width="7.109375" style="9" customWidth="1"/>
    <col min="10468" max="10468" width="8" style="9" customWidth="1"/>
    <col min="10469" max="10469" width="9.109375" style="9"/>
    <col min="10470" max="10470" width="6.109375" style="9" customWidth="1"/>
    <col min="10471" max="10473" width="8.109375" style="9" customWidth="1"/>
    <col min="10474" max="10474" width="9.109375" style="9"/>
    <col min="10475" max="10478" width="10.5546875" style="9" bestFit="1" customWidth="1"/>
    <col min="10479" max="10482" width="10.88671875" style="9" customWidth="1"/>
    <col min="10483" max="10714" width="9.109375" style="9"/>
    <col min="10715" max="10716" width="1.109375" style="9" customWidth="1"/>
    <col min="10717" max="10717" width="36.109375" style="9" customWidth="1"/>
    <col min="10718" max="10718" width="9" style="9" customWidth="1"/>
    <col min="10719" max="10719" width="0" style="9" hidden="1" customWidth="1"/>
    <col min="10720" max="10720" width="19.88671875" style="9" bestFit="1" customWidth="1"/>
    <col min="10721" max="10721" width="7.88671875" style="9" customWidth="1"/>
    <col min="10722" max="10722" width="5.88671875" style="9" customWidth="1"/>
    <col min="10723" max="10723" width="7.109375" style="9" customWidth="1"/>
    <col min="10724" max="10724" width="8" style="9" customWidth="1"/>
    <col min="10725" max="10725" width="9.109375" style="9"/>
    <col min="10726" max="10726" width="6.109375" style="9" customWidth="1"/>
    <col min="10727" max="10729" width="8.109375" style="9" customWidth="1"/>
    <col min="10730" max="10730" width="9.109375" style="9"/>
    <col min="10731" max="10734" width="10.5546875" style="9" bestFit="1" customWidth="1"/>
    <col min="10735" max="10738" width="10.88671875" style="9" customWidth="1"/>
    <col min="10739" max="10970" width="9.109375" style="9"/>
    <col min="10971" max="10972" width="1.109375" style="9" customWidth="1"/>
    <col min="10973" max="10973" width="36.109375" style="9" customWidth="1"/>
    <col min="10974" max="10974" width="9" style="9" customWidth="1"/>
    <col min="10975" max="10975" width="0" style="9" hidden="1" customWidth="1"/>
    <col min="10976" max="10976" width="19.88671875" style="9" bestFit="1" customWidth="1"/>
    <col min="10977" max="10977" width="7.88671875" style="9" customWidth="1"/>
    <col min="10978" max="10978" width="5.88671875" style="9" customWidth="1"/>
    <col min="10979" max="10979" width="7.109375" style="9" customWidth="1"/>
    <col min="10980" max="10980" width="8" style="9" customWidth="1"/>
    <col min="10981" max="10981" width="9.109375" style="9"/>
    <col min="10982" max="10982" width="6.109375" style="9" customWidth="1"/>
    <col min="10983" max="10985" width="8.109375" style="9" customWidth="1"/>
    <col min="10986" max="10986" width="9.109375" style="9"/>
    <col min="10987" max="10990" width="10.5546875" style="9" bestFit="1" customWidth="1"/>
    <col min="10991" max="10994" width="10.88671875" style="9" customWidth="1"/>
    <col min="10995" max="11226" width="9.109375" style="9"/>
    <col min="11227" max="11228" width="1.109375" style="9" customWidth="1"/>
    <col min="11229" max="11229" width="36.109375" style="9" customWidth="1"/>
    <col min="11230" max="11230" width="9" style="9" customWidth="1"/>
    <col min="11231" max="11231" width="0" style="9" hidden="1" customWidth="1"/>
    <col min="11232" max="11232" width="19.88671875" style="9" bestFit="1" customWidth="1"/>
    <col min="11233" max="11233" width="7.88671875" style="9" customWidth="1"/>
    <col min="11234" max="11234" width="5.88671875" style="9" customWidth="1"/>
    <col min="11235" max="11235" width="7.109375" style="9" customWidth="1"/>
    <col min="11236" max="11236" width="8" style="9" customWidth="1"/>
    <col min="11237" max="11237" width="9.109375" style="9"/>
    <col min="11238" max="11238" width="6.109375" style="9" customWidth="1"/>
    <col min="11239" max="11241" width="8.109375" style="9" customWidth="1"/>
    <col min="11242" max="11242" width="9.109375" style="9"/>
    <col min="11243" max="11246" width="10.5546875" style="9" bestFit="1" customWidth="1"/>
    <col min="11247" max="11250" width="10.88671875" style="9" customWidth="1"/>
    <col min="11251" max="11482" width="9.109375" style="9"/>
    <col min="11483" max="11484" width="1.109375" style="9" customWidth="1"/>
    <col min="11485" max="11485" width="36.109375" style="9" customWidth="1"/>
    <col min="11486" max="11486" width="9" style="9" customWidth="1"/>
    <col min="11487" max="11487" width="0" style="9" hidden="1" customWidth="1"/>
    <col min="11488" max="11488" width="19.88671875" style="9" bestFit="1" customWidth="1"/>
    <col min="11489" max="11489" width="7.88671875" style="9" customWidth="1"/>
    <col min="11490" max="11490" width="5.88671875" style="9" customWidth="1"/>
    <col min="11491" max="11491" width="7.109375" style="9" customWidth="1"/>
    <col min="11492" max="11492" width="8" style="9" customWidth="1"/>
    <col min="11493" max="11493" width="9.109375" style="9"/>
    <col min="11494" max="11494" width="6.109375" style="9" customWidth="1"/>
    <col min="11495" max="11497" width="8.109375" style="9" customWidth="1"/>
    <col min="11498" max="11498" width="9.109375" style="9"/>
    <col min="11499" max="11502" width="10.5546875" style="9" bestFit="1" customWidth="1"/>
    <col min="11503" max="11506" width="10.88671875" style="9" customWidth="1"/>
    <col min="11507" max="11738" width="9.109375" style="9"/>
    <col min="11739" max="11740" width="1.109375" style="9" customWidth="1"/>
    <col min="11741" max="11741" width="36.109375" style="9" customWidth="1"/>
    <col min="11742" max="11742" width="9" style="9" customWidth="1"/>
    <col min="11743" max="11743" width="0" style="9" hidden="1" customWidth="1"/>
    <col min="11744" max="11744" width="19.88671875" style="9" bestFit="1" customWidth="1"/>
    <col min="11745" max="11745" width="7.88671875" style="9" customWidth="1"/>
    <col min="11746" max="11746" width="5.88671875" style="9" customWidth="1"/>
    <col min="11747" max="11747" width="7.109375" style="9" customWidth="1"/>
    <col min="11748" max="11748" width="8" style="9" customWidth="1"/>
    <col min="11749" max="11749" width="9.109375" style="9"/>
    <col min="11750" max="11750" width="6.109375" style="9" customWidth="1"/>
    <col min="11751" max="11753" width="8.109375" style="9" customWidth="1"/>
    <col min="11754" max="11754" width="9.109375" style="9"/>
    <col min="11755" max="11758" width="10.5546875" style="9" bestFit="1" customWidth="1"/>
    <col min="11759" max="11762" width="10.88671875" style="9" customWidth="1"/>
    <col min="11763" max="11994" width="9.109375" style="9"/>
    <col min="11995" max="11996" width="1.109375" style="9" customWidth="1"/>
    <col min="11997" max="11997" width="36.109375" style="9" customWidth="1"/>
    <col min="11998" max="11998" width="9" style="9" customWidth="1"/>
    <col min="11999" max="11999" width="0" style="9" hidden="1" customWidth="1"/>
    <col min="12000" max="12000" width="19.88671875" style="9" bestFit="1" customWidth="1"/>
    <col min="12001" max="12001" width="7.88671875" style="9" customWidth="1"/>
    <col min="12002" max="12002" width="5.88671875" style="9" customWidth="1"/>
    <col min="12003" max="12003" width="7.109375" style="9" customWidth="1"/>
    <col min="12004" max="12004" width="8" style="9" customWidth="1"/>
    <col min="12005" max="12005" width="9.109375" style="9"/>
    <col min="12006" max="12006" width="6.109375" style="9" customWidth="1"/>
    <col min="12007" max="12009" width="8.109375" style="9" customWidth="1"/>
    <col min="12010" max="12010" width="9.109375" style="9"/>
    <col min="12011" max="12014" width="10.5546875" style="9" bestFit="1" customWidth="1"/>
    <col min="12015" max="12018" width="10.88671875" style="9" customWidth="1"/>
    <col min="12019" max="12250" width="9.109375" style="9"/>
    <col min="12251" max="12252" width="1.109375" style="9" customWidth="1"/>
    <col min="12253" max="12253" width="36.109375" style="9" customWidth="1"/>
    <col min="12254" max="12254" width="9" style="9" customWidth="1"/>
    <col min="12255" max="12255" width="0" style="9" hidden="1" customWidth="1"/>
    <col min="12256" max="12256" width="19.88671875" style="9" bestFit="1" customWidth="1"/>
    <col min="12257" max="12257" width="7.88671875" style="9" customWidth="1"/>
    <col min="12258" max="12258" width="5.88671875" style="9" customWidth="1"/>
    <col min="12259" max="12259" width="7.109375" style="9" customWidth="1"/>
    <col min="12260" max="12260" width="8" style="9" customWidth="1"/>
    <col min="12261" max="12261" width="9.109375" style="9"/>
    <col min="12262" max="12262" width="6.109375" style="9" customWidth="1"/>
    <col min="12263" max="12265" width="8.109375" style="9" customWidth="1"/>
    <col min="12266" max="12266" width="9.109375" style="9"/>
    <col min="12267" max="12270" width="10.5546875" style="9" bestFit="1" customWidth="1"/>
    <col min="12271" max="12274" width="10.88671875" style="9" customWidth="1"/>
    <col min="12275" max="12506" width="9.109375" style="9"/>
    <col min="12507" max="12508" width="1.109375" style="9" customWidth="1"/>
    <col min="12509" max="12509" width="36.109375" style="9" customWidth="1"/>
    <col min="12510" max="12510" width="9" style="9" customWidth="1"/>
    <col min="12511" max="12511" width="0" style="9" hidden="1" customWidth="1"/>
    <col min="12512" max="12512" width="19.88671875" style="9" bestFit="1" customWidth="1"/>
    <col min="12513" max="12513" width="7.88671875" style="9" customWidth="1"/>
    <col min="12514" max="12514" width="5.88671875" style="9" customWidth="1"/>
    <col min="12515" max="12515" width="7.109375" style="9" customWidth="1"/>
    <col min="12516" max="12516" width="8" style="9" customWidth="1"/>
    <col min="12517" max="12517" width="9.109375" style="9"/>
    <col min="12518" max="12518" width="6.109375" style="9" customWidth="1"/>
    <col min="12519" max="12521" width="8.109375" style="9" customWidth="1"/>
    <col min="12522" max="12522" width="9.109375" style="9"/>
    <col min="12523" max="12526" width="10.5546875" style="9" bestFit="1" customWidth="1"/>
    <col min="12527" max="12530" width="10.88671875" style="9" customWidth="1"/>
    <col min="12531" max="12762" width="9.109375" style="9"/>
    <col min="12763" max="12764" width="1.109375" style="9" customWidth="1"/>
    <col min="12765" max="12765" width="36.109375" style="9" customWidth="1"/>
    <col min="12766" max="12766" width="9" style="9" customWidth="1"/>
    <col min="12767" max="12767" width="0" style="9" hidden="1" customWidth="1"/>
    <col min="12768" max="12768" width="19.88671875" style="9" bestFit="1" customWidth="1"/>
    <col min="12769" max="12769" width="7.88671875" style="9" customWidth="1"/>
    <col min="12770" max="12770" width="5.88671875" style="9" customWidth="1"/>
    <col min="12771" max="12771" width="7.109375" style="9" customWidth="1"/>
    <col min="12772" max="12772" width="8" style="9" customWidth="1"/>
    <col min="12773" max="12773" width="9.109375" style="9"/>
    <col min="12774" max="12774" width="6.109375" style="9" customWidth="1"/>
    <col min="12775" max="12777" width="8.109375" style="9" customWidth="1"/>
    <col min="12778" max="12778" width="9.109375" style="9"/>
    <col min="12779" max="12782" width="10.5546875" style="9" bestFit="1" customWidth="1"/>
    <col min="12783" max="12786" width="10.88671875" style="9" customWidth="1"/>
    <col min="12787" max="13018" width="9.109375" style="9"/>
    <col min="13019" max="13020" width="1.109375" style="9" customWidth="1"/>
    <col min="13021" max="13021" width="36.109375" style="9" customWidth="1"/>
    <col min="13022" max="13022" width="9" style="9" customWidth="1"/>
    <col min="13023" max="13023" width="0" style="9" hidden="1" customWidth="1"/>
    <col min="13024" max="13024" width="19.88671875" style="9" bestFit="1" customWidth="1"/>
    <col min="13025" max="13025" width="7.88671875" style="9" customWidth="1"/>
    <col min="13026" max="13026" width="5.88671875" style="9" customWidth="1"/>
    <col min="13027" max="13027" width="7.109375" style="9" customWidth="1"/>
    <col min="13028" max="13028" width="8" style="9" customWidth="1"/>
    <col min="13029" max="13029" width="9.109375" style="9"/>
    <col min="13030" max="13030" width="6.109375" style="9" customWidth="1"/>
    <col min="13031" max="13033" width="8.109375" style="9" customWidth="1"/>
    <col min="13034" max="13034" width="9.109375" style="9"/>
    <col min="13035" max="13038" width="10.5546875" style="9" bestFit="1" customWidth="1"/>
    <col min="13039" max="13042" width="10.88671875" style="9" customWidth="1"/>
    <col min="13043" max="13274" width="9.109375" style="9"/>
    <col min="13275" max="13276" width="1.109375" style="9" customWidth="1"/>
    <col min="13277" max="13277" width="36.109375" style="9" customWidth="1"/>
    <col min="13278" max="13278" width="9" style="9" customWidth="1"/>
    <col min="13279" max="13279" width="0" style="9" hidden="1" customWidth="1"/>
    <col min="13280" max="13280" width="19.88671875" style="9" bestFit="1" customWidth="1"/>
    <col min="13281" max="13281" width="7.88671875" style="9" customWidth="1"/>
    <col min="13282" max="13282" width="5.88671875" style="9" customWidth="1"/>
    <col min="13283" max="13283" width="7.109375" style="9" customWidth="1"/>
    <col min="13284" max="13284" width="8" style="9" customWidth="1"/>
    <col min="13285" max="13285" width="9.109375" style="9"/>
    <col min="13286" max="13286" width="6.109375" style="9" customWidth="1"/>
    <col min="13287" max="13289" width="8.109375" style="9" customWidth="1"/>
    <col min="13290" max="13290" width="9.109375" style="9"/>
    <col min="13291" max="13294" width="10.5546875" style="9" bestFit="1" customWidth="1"/>
    <col min="13295" max="13298" width="10.88671875" style="9" customWidth="1"/>
    <col min="13299" max="13530" width="9.109375" style="9"/>
    <col min="13531" max="13532" width="1.109375" style="9" customWidth="1"/>
    <col min="13533" max="13533" width="36.109375" style="9" customWidth="1"/>
    <col min="13534" max="13534" width="9" style="9" customWidth="1"/>
    <col min="13535" max="13535" width="0" style="9" hidden="1" customWidth="1"/>
    <col min="13536" max="13536" width="19.88671875" style="9" bestFit="1" customWidth="1"/>
    <col min="13537" max="13537" width="7.88671875" style="9" customWidth="1"/>
    <col min="13538" max="13538" width="5.88671875" style="9" customWidth="1"/>
    <col min="13539" max="13539" width="7.109375" style="9" customWidth="1"/>
    <col min="13540" max="13540" width="8" style="9" customWidth="1"/>
    <col min="13541" max="13541" width="9.109375" style="9"/>
    <col min="13542" max="13542" width="6.109375" style="9" customWidth="1"/>
    <col min="13543" max="13545" width="8.109375" style="9" customWidth="1"/>
    <col min="13546" max="13546" width="9.109375" style="9"/>
    <col min="13547" max="13550" width="10.5546875" style="9" bestFit="1" customWidth="1"/>
    <col min="13551" max="13554" width="10.88671875" style="9" customWidth="1"/>
    <col min="13555" max="13786" width="9.109375" style="9"/>
    <col min="13787" max="13788" width="1.109375" style="9" customWidth="1"/>
    <col min="13789" max="13789" width="36.109375" style="9" customWidth="1"/>
    <col min="13790" max="13790" width="9" style="9" customWidth="1"/>
    <col min="13791" max="13791" width="0" style="9" hidden="1" customWidth="1"/>
    <col min="13792" max="13792" width="19.88671875" style="9" bestFit="1" customWidth="1"/>
    <col min="13793" max="13793" width="7.88671875" style="9" customWidth="1"/>
    <col min="13794" max="13794" width="5.88671875" style="9" customWidth="1"/>
    <col min="13795" max="13795" width="7.109375" style="9" customWidth="1"/>
    <col min="13796" max="13796" width="8" style="9" customWidth="1"/>
    <col min="13797" max="13797" width="9.109375" style="9"/>
    <col min="13798" max="13798" width="6.109375" style="9" customWidth="1"/>
    <col min="13799" max="13801" width="8.109375" style="9" customWidth="1"/>
    <col min="13802" max="13802" width="9.109375" style="9"/>
    <col min="13803" max="13806" width="10.5546875" style="9" bestFit="1" customWidth="1"/>
    <col min="13807" max="13810" width="10.88671875" style="9" customWidth="1"/>
    <col min="13811" max="14042" width="9.109375" style="9"/>
    <col min="14043" max="14044" width="1.109375" style="9" customWidth="1"/>
    <col min="14045" max="14045" width="36.109375" style="9" customWidth="1"/>
    <col min="14046" max="14046" width="9" style="9" customWidth="1"/>
    <col min="14047" max="14047" width="0" style="9" hidden="1" customWidth="1"/>
    <col min="14048" max="14048" width="19.88671875" style="9" bestFit="1" customWidth="1"/>
    <col min="14049" max="14049" width="7.88671875" style="9" customWidth="1"/>
    <col min="14050" max="14050" width="5.88671875" style="9" customWidth="1"/>
    <col min="14051" max="14051" width="7.109375" style="9" customWidth="1"/>
    <col min="14052" max="14052" width="8" style="9" customWidth="1"/>
    <col min="14053" max="14053" width="9.109375" style="9"/>
    <col min="14054" max="14054" width="6.109375" style="9" customWidth="1"/>
    <col min="14055" max="14057" width="8.109375" style="9" customWidth="1"/>
    <col min="14058" max="14058" width="9.109375" style="9"/>
    <col min="14059" max="14062" width="10.5546875" style="9" bestFit="1" customWidth="1"/>
    <col min="14063" max="14066" width="10.88671875" style="9" customWidth="1"/>
    <col min="14067" max="14298" width="9.109375" style="9"/>
    <col min="14299" max="14300" width="1.109375" style="9" customWidth="1"/>
    <col min="14301" max="14301" width="36.109375" style="9" customWidth="1"/>
    <col min="14302" max="14302" width="9" style="9" customWidth="1"/>
    <col min="14303" max="14303" width="0" style="9" hidden="1" customWidth="1"/>
    <col min="14304" max="14304" width="19.88671875" style="9" bestFit="1" customWidth="1"/>
    <col min="14305" max="14305" width="7.88671875" style="9" customWidth="1"/>
    <col min="14306" max="14306" width="5.88671875" style="9" customWidth="1"/>
    <col min="14307" max="14307" width="7.109375" style="9" customWidth="1"/>
    <col min="14308" max="14308" width="8" style="9" customWidth="1"/>
    <col min="14309" max="14309" width="9.109375" style="9"/>
    <col min="14310" max="14310" width="6.109375" style="9" customWidth="1"/>
    <col min="14311" max="14313" width="8.109375" style="9" customWidth="1"/>
    <col min="14314" max="14314" width="9.109375" style="9"/>
    <col min="14315" max="14318" width="10.5546875" style="9" bestFit="1" customWidth="1"/>
    <col min="14319" max="14322" width="10.88671875" style="9" customWidth="1"/>
    <col min="14323" max="14554" width="9.109375" style="9"/>
    <col min="14555" max="14556" width="1.109375" style="9" customWidth="1"/>
    <col min="14557" max="14557" width="36.109375" style="9" customWidth="1"/>
    <col min="14558" max="14558" width="9" style="9" customWidth="1"/>
    <col min="14559" max="14559" width="0" style="9" hidden="1" customWidth="1"/>
    <col min="14560" max="14560" width="19.88671875" style="9" bestFit="1" customWidth="1"/>
    <col min="14561" max="14561" width="7.88671875" style="9" customWidth="1"/>
    <col min="14562" max="14562" width="5.88671875" style="9" customWidth="1"/>
    <col min="14563" max="14563" width="7.109375" style="9" customWidth="1"/>
    <col min="14564" max="14564" width="8" style="9" customWidth="1"/>
    <col min="14565" max="14565" width="9.109375" style="9"/>
    <col min="14566" max="14566" width="6.109375" style="9" customWidth="1"/>
    <col min="14567" max="14569" width="8.109375" style="9" customWidth="1"/>
    <col min="14570" max="14570" width="9.109375" style="9"/>
    <col min="14571" max="14574" width="10.5546875" style="9" bestFit="1" customWidth="1"/>
    <col min="14575" max="14578" width="10.88671875" style="9" customWidth="1"/>
    <col min="14579" max="14810" width="9.109375" style="9"/>
    <col min="14811" max="14812" width="1.109375" style="9" customWidth="1"/>
    <col min="14813" max="14813" width="36.109375" style="9" customWidth="1"/>
    <col min="14814" max="14814" width="9" style="9" customWidth="1"/>
    <col min="14815" max="14815" width="0" style="9" hidden="1" customWidth="1"/>
    <col min="14816" max="14816" width="19.88671875" style="9" bestFit="1" customWidth="1"/>
    <col min="14817" max="14817" width="7.88671875" style="9" customWidth="1"/>
    <col min="14818" max="14818" width="5.88671875" style="9" customWidth="1"/>
    <col min="14819" max="14819" width="7.109375" style="9" customWidth="1"/>
    <col min="14820" max="14820" width="8" style="9" customWidth="1"/>
    <col min="14821" max="14821" width="9.109375" style="9"/>
    <col min="14822" max="14822" width="6.109375" style="9" customWidth="1"/>
    <col min="14823" max="14825" width="8.109375" style="9" customWidth="1"/>
    <col min="14826" max="14826" width="9.109375" style="9"/>
    <col min="14827" max="14830" width="10.5546875" style="9" bestFit="1" customWidth="1"/>
    <col min="14831" max="14834" width="10.88671875" style="9" customWidth="1"/>
    <col min="14835" max="15066" width="9.109375" style="9"/>
    <col min="15067" max="15068" width="1.109375" style="9" customWidth="1"/>
    <col min="15069" max="15069" width="36.109375" style="9" customWidth="1"/>
    <col min="15070" max="15070" width="9" style="9" customWidth="1"/>
    <col min="15071" max="15071" width="0" style="9" hidden="1" customWidth="1"/>
    <col min="15072" max="15072" width="19.88671875" style="9" bestFit="1" customWidth="1"/>
    <col min="15073" max="15073" width="7.88671875" style="9" customWidth="1"/>
    <col min="15074" max="15074" width="5.88671875" style="9" customWidth="1"/>
    <col min="15075" max="15075" width="7.109375" style="9" customWidth="1"/>
    <col min="15076" max="15076" width="8" style="9" customWidth="1"/>
    <col min="15077" max="15077" width="9.109375" style="9"/>
    <col min="15078" max="15078" width="6.109375" style="9" customWidth="1"/>
    <col min="15079" max="15081" width="8.109375" style="9" customWidth="1"/>
    <col min="15082" max="15082" width="9.109375" style="9"/>
    <col min="15083" max="15086" width="10.5546875" style="9" bestFit="1" customWidth="1"/>
    <col min="15087" max="15090" width="10.88671875" style="9" customWidth="1"/>
    <col min="15091" max="15322" width="9.109375" style="9"/>
    <col min="15323" max="15324" width="1.109375" style="9" customWidth="1"/>
    <col min="15325" max="15325" width="36.109375" style="9" customWidth="1"/>
    <col min="15326" max="15326" width="9" style="9" customWidth="1"/>
    <col min="15327" max="15327" width="0" style="9" hidden="1" customWidth="1"/>
    <col min="15328" max="15328" width="19.88671875" style="9" bestFit="1" customWidth="1"/>
    <col min="15329" max="15329" width="7.88671875" style="9" customWidth="1"/>
    <col min="15330" max="15330" width="5.88671875" style="9" customWidth="1"/>
    <col min="15331" max="15331" width="7.109375" style="9" customWidth="1"/>
    <col min="15332" max="15332" width="8" style="9" customWidth="1"/>
    <col min="15333" max="15333" width="9.109375" style="9"/>
    <col min="15334" max="15334" width="6.109375" style="9" customWidth="1"/>
    <col min="15335" max="15337" width="8.109375" style="9" customWidth="1"/>
    <col min="15338" max="15338" width="9.109375" style="9"/>
    <col min="15339" max="15342" width="10.5546875" style="9" bestFit="1" customWidth="1"/>
    <col min="15343" max="15346" width="10.88671875" style="9" customWidth="1"/>
    <col min="15347" max="15578" width="9.109375" style="9"/>
    <col min="15579" max="15580" width="1.109375" style="9" customWidth="1"/>
    <col min="15581" max="15581" width="36.109375" style="9" customWidth="1"/>
    <col min="15582" max="15582" width="9" style="9" customWidth="1"/>
    <col min="15583" max="15583" width="0" style="9" hidden="1" customWidth="1"/>
    <col min="15584" max="15584" width="19.88671875" style="9" bestFit="1" customWidth="1"/>
    <col min="15585" max="15585" width="7.88671875" style="9" customWidth="1"/>
    <col min="15586" max="15586" width="5.88671875" style="9" customWidth="1"/>
    <col min="15587" max="15587" width="7.109375" style="9" customWidth="1"/>
    <col min="15588" max="15588" width="8" style="9" customWidth="1"/>
    <col min="15589" max="15589" width="9.109375" style="9"/>
    <col min="15590" max="15590" width="6.109375" style="9" customWidth="1"/>
    <col min="15591" max="15593" width="8.109375" style="9" customWidth="1"/>
    <col min="15594" max="15594" width="9.109375" style="9"/>
    <col min="15595" max="15598" width="10.5546875" style="9" bestFit="1" customWidth="1"/>
    <col min="15599" max="15602" width="10.88671875" style="9" customWidth="1"/>
    <col min="15603" max="15834" width="9.109375" style="9"/>
    <col min="15835" max="15836" width="1.109375" style="9" customWidth="1"/>
    <col min="15837" max="15837" width="36.109375" style="9" customWidth="1"/>
    <col min="15838" max="15838" width="9" style="9" customWidth="1"/>
    <col min="15839" max="15839" width="0" style="9" hidden="1" customWidth="1"/>
    <col min="15840" max="15840" width="19.88671875" style="9" bestFit="1" customWidth="1"/>
    <col min="15841" max="15841" width="7.88671875" style="9" customWidth="1"/>
    <col min="15842" max="15842" width="5.88671875" style="9" customWidth="1"/>
    <col min="15843" max="15843" width="7.109375" style="9" customWidth="1"/>
    <col min="15844" max="15844" width="8" style="9" customWidth="1"/>
    <col min="15845" max="15845" width="9.109375" style="9"/>
    <col min="15846" max="15846" width="6.109375" style="9" customWidth="1"/>
    <col min="15847" max="15849" width="8.109375" style="9" customWidth="1"/>
    <col min="15850" max="15850" width="9.109375" style="9"/>
    <col min="15851" max="15854" width="10.5546875" style="9" bestFit="1" customWidth="1"/>
    <col min="15855" max="15858" width="10.88671875" style="9" customWidth="1"/>
    <col min="15859" max="16090" width="9.109375" style="9"/>
    <col min="16091" max="16092" width="1.109375" style="9" customWidth="1"/>
    <col min="16093" max="16093" width="36.109375" style="9" customWidth="1"/>
    <col min="16094" max="16094" width="9" style="9" customWidth="1"/>
    <col min="16095" max="16095" width="0" style="9" hidden="1" customWidth="1"/>
    <col min="16096" max="16096" width="19.88671875" style="9" bestFit="1" customWidth="1"/>
    <col min="16097" max="16097" width="7.88671875" style="9" customWidth="1"/>
    <col min="16098" max="16098" width="5.88671875" style="9" customWidth="1"/>
    <col min="16099" max="16099" width="7.109375" style="9" customWidth="1"/>
    <col min="16100" max="16100" width="8" style="9" customWidth="1"/>
    <col min="16101" max="16101" width="9.109375" style="9"/>
    <col min="16102" max="16102" width="6.109375" style="9" customWidth="1"/>
    <col min="16103" max="16105" width="8.109375" style="9" customWidth="1"/>
    <col min="16106" max="16106" width="9.109375" style="9"/>
    <col min="16107" max="16110" width="10.5546875" style="9" bestFit="1" customWidth="1"/>
    <col min="16111" max="16114" width="10.88671875" style="9" customWidth="1"/>
    <col min="16115"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6" t="s">
        <v>338</v>
      </c>
      <c r="C2" s="686"/>
      <c r="D2" s="686"/>
      <c r="E2" s="686"/>
      <c r="F2" s="686"/>
      <c r="G2" s="686"/>
      <c r="H2" s="686"/>
      <c r="I2" s="686"/>
      <c r="J2" s="686"/>
      <c r="K2" s="686"/>
      <c r="L2" s="686"/>
      <c r="M2" s="686"/>
      <c r="N2" s="686"/>
      <c r="O2" s="686"/>
      <c r="P2" s="686"/>
      <c r="Q2" s="330"/>
    </row>
    <row r="3" spans="1:17"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row>
    <row r="4" spans="1:17" s="16" customFormat="1" ht="15" hidden="1" customHeight="1" x14ac:dyDescent="0.3">
      <c r="A4" s="8"/>
      <c r="B4" s="353"/>
      <c r="C4" s="354"/>
      <c r="D4" s="354"/>
      <c r="E4" s="355"/>
      <c r="F4" s="356"/>
      <c r="G4" s="357"/>
      <c r="H4" s="358"/>
      <c r="I4" s="356"/>
      <c r="J4" s="357"/>
      <c r="K4" s="357"/>
      <c r="L4" s="357"/>
      <c r="M4" s="358"/>
      <c r="N4" s="359"/>
      <c r="O4" s="360">
        <v>6</v>
      </c>
      <c r="P4" s="361"/>
      <c r="Q4" s="14"/>
    </row>
    <row r="5" spans="1:17" s="16" customFormat="1" ht="15" hidden="1" customHeight="1" thickBot="1" x14ac:dyDescent="0.35">
      <c r="A5" s="8"/>
      <c r="B5" s="26" t="s">
        <v>340</v>
      </c>
      <c r="C5" s="27"/>
      <c r="D5" s="27"/>
      <c r="E5" s="27"/>
      <c r="F5" s="27"/>
      <c r="G5" s="27"/>
      <c r="H5" s="27"/>
      <c r="I5" s="28"/>
      <c r="J5" s="29"/>
      <c r="K5" s="27"/>
      <c r="L5" s="27"/>
      <c r="M5" s="27"/>
      <c r="N5" s="27"/>
      <c r="O5" s="29"/>
      <c r="P5" s="30"/>
      <c r="Q5" s="31"/>
    </row>
    <row r="6" spans="1:17" ht="13.5" customHeight="1" x14ac:dyDescent="0.25">
      <c r="B6" s="32" t="s">
        <v>17</v>
      </c>
      <c r="C6" s="33"/>
      <c r="D6" s="34"/>
      <c r="E6" s="35"/>
      <c r="F6" s="36"/>
      <c r="G6" s="37"/>
      <c r="H6" s="38"/>
      <c r="I6" s="39"/>
      <c r="J6" s="40"/>
      <c r="K6" s="40"/>
      <c r="L6" s="41"/>
      <c r="M6" s="38"/>
      <c r="N6" s="42"/>
      <c r="O6" s="39"/>
      <c r="P6" s="43"/>
    </row>
    <row r="7" spans="1:17" ht="13.5" customHeight="1" thickBot="1" x14ac:dyDescent="0.3">
      <c r="B7" s="363"/>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3">
      <c r="B8" s="58" t="s">
        <v>22</v>
      </c>
      <c r="C8" s="59"/>
      <c r="D8" s="60"/>
      <c r="E8" s="61"/>
      <c r="F8" s="49"/>
      <c r="G8" s="62"/>
      <c r="H8" s="63"/>
      <c r="I8" s="64"/>
      <c r="J8" s="65"/>
      <c r="K8" s="65"/>
      <c r="L8" s="66"/>
      <c r="M8" s="63"/>
      <c r="N8" s="67"/>
      <c r="O8" s="65"/>
      <c r="P8" s="68"/>
      <c r="Q8" s="57"/>
    </row>
    <row r="9" spans="1:17" ht="13.5" customHeight="1" x14ac:dyDescent="0.25">
      <c r="B9" s="366"/>
      <c r="C9" s="70"/>
      <c r="D9" s="71" t="s">
        <v>23</v>
      </c>
      <c r="E9" s="72" t="s">
        <v>24</v>
      </c>
      <c r="F9" s="73" t="s">
        <v>20</v>
      </c>
      <c r="G9" s="74">
        <v>0.74</v>
      </c>
      <c r="H9" s="75"/>
      <c r="I9" s="76"/>
      <c r="J9" s="77">
        <f t="shared" ref="J9:J91" si="0">ROUND(G9*(1-H9),2)</f>
        <v>0.74</v>
      </c>
      <c r="K9" s="77">
        <v>10.02</v>
      </c>
      <c r="L9" s="78">
        <v>10.02</v>
      </c>
      <c r="M9" s="75">
        <v>0.5</v>
      </c>
      <c r="N9" s="79">
        <f t="shared" ref="N9:N17" si="1">ROUND(K9*M9,2)</f>
        <v>5.01</v>
      </c>
      <c r="O9" s="77">
        <f t="shared" ref="O9:O17" si="2">MIN($O$4,N9)</f>
        <v>5.01</v>
      </c>
      <c r="P9" s="80">
        <f t="shared" ref="P9:P90" si="3">ROUND(O9*$J9,2)</f>
        <v>3.71</v>
      </c>
      <c r="Q9" s="57"/>
    </row>
    <row r="10" spans="1:17" ht="13.5" customHeight="1" x14ac:dyDescent="0.25">
      <c r="B10" s="368"/>
      <c r="C10" s="82"/>
      <c r="D10" s="83" t="s">
        <v>623</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5">
      <c r="B11" s="368"/>
      <c r="C11" s="82"/>
      <c r="D11" s="83" t="s">
        <v>624</v>
      </c>
      <c r="E11" s="84" t="s">
        <v>26</v>
      </c>
      <c r="F11" s="85" t="s">
        <v>622</v>
      </c>
      <c r="G11" s="86">
        <v>4.99</v>
      </c>
      <c r="H11" s="87"/>
      <c r="I11" s="88"/>
      <c r="J11" s="89">
        <f t="shared" si="0"/>
        <v>4.99</v>
      </c>
      <c r="K11" s="89">
        <v>10.02</v>
      </c>
      <c r="L11" s="90">
        <v>10.02</v>
      </c>
      <c r="M11" s="87">
        <v>0.5</v>
      </c>
      <c r="N11" s="91">
        <f t="shared" si="1"/>
        <v>5.01</v>
      </c>
      <c r="O11" s="89">
        <f t="shared" si="2"/>
        <v>5.01</v>
      </c>
      <c r="P11" s="92">
        <f t="shared" si="3"/>
        <v>25</v>
      </c>
      <c r="Q11" s="57"/>
    </row>
    <row r="12" spans="1:17" ht="13.5" customHeight="1" x14ac:dyDescent="0.25">
      <c r="B12" s="368"/>
      <c r="C12" s="82"/>
      <c r="D12" s="83" t="s">
        <v>28</v>
      </c>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row>
    <row r="13" spans="1:17" ht="13.5" customHeight="1" x14ac:dyDescent="0.25">
      <c r="B13" s="370"/>
      <c r="C13" s="94"/>
      <c r="D13" s="95" t="s">
        <v>30</v>
      </c>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row>
    <row r="14" spans="1:17" ht="13.5" customHeight="1" x14ac:dyDescent="0.25">
      <c r="B14" s="370"/>
      <c r="C14" s="94"/>
      <c r="D14" s="95" t="s">
        <v>32</v>
      </c>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row>
    <row r="15" spans="1:17" ht="13.5" customHeight="1" x14ac:dyDescent="0.25">
      <c r="B15" s="370"/>
      <c r="C15" s="94"/>
      <c r="D15" s="95" t="s">
        <v>33</v>
      </c>
      <c r="E15" s="96" t="s">
        <v>34</v>
      </c>
      <c r="F15" s="85" t="s">
        <v>20</v>
      </c>
      <c r="G15" s="97">
        <v>0.17</v>
      </c>
      <c r="H15" s="98"/>
      <c r="I15" s="99"/>
      <c r="J15" s="100">
        <f>ROUND(G15*(1-H15),2)</f>
        <v>0.17</v>
      </c>
      <c r="K15" s="89">
        <v>10.02</v>
      </c>
      <c r="L15" s="101"/>
      <c r="M15" s="87">
        <v>0.5</v>
      </c>
      <c r="N15" s="91">
        <f t="shared" si="1"/>
        <v>5.01</v>
      </c>
      <c r="O15" s="89">
        <f t="shared" si="2"/>
        <v>5.01</v>
      </c>
      <c r="P15" s="92">
        <f>ROUND(O15*$J15,2)</f>
        <v>0.85</v>
      </c>
      <c r="Q15" s="57"/>
    </row>
    <row r="16" spans="1:17" ht="13.5" customHeight="1" x14ac:dyDescent="0.25">
      <c r="B16" s="370"/>
      <c r="C16" s="94"/>
      <c r="D16" s="95" t="s">
        <v>228</v>
      </c>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row>
    <row r="17" spans="2:17" ht="13.5" customHeight="1" thickBot="1" x14ac:dyDescent="0.3">
      <c r="B17" s="363"/>
      <c r="C17" s="46"/>
      <c r="D17" s="47" t="s">
        <v>35</v>
      </c>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row>
    <row r="18" spans="2:17" ht="13.5" customHeight="1" x14ac:dyDescent="0.25">
      <c r="B18" s="103" t="s">
        <v>349</v>
      </c>
      <c r="C18" s="70"/>
      <c r="D18" s="71"/>
      <c r="E18" s="72"/>
      <c r="F18" s="73"/>
      <c r="G18" s="74"/>
      <c r="H18" s="75"/>
      <c r="I18" s="76"/>
      <c r="J18" s="77"/>
      <c r="K18" s="77"/>
      <c r="L18" s="78"/>
      <c r="M18" s="75"/>
      <c r="N18" s="79"/>
      <c r="O18" s="77"/>
      <c r="P18" s="80"/>
      <c r="Q18" s="57"/>
    </row>
    <row r="19" spans="2:17" ht="13.5" customHeight="1" x14ac:dyDescent="0.25">
      <c r="B19" s="366"/>
      <c r="C19" s="70"/>
      <c r="D19" s="71" t="s">
        <v>37</v>
      </c>
      <c r="E19" s="72" t="s">
        <v>38</v>
      </c>
      <c r="F19" s="73" t="s">
        <v>39</v>
      </c>
      <c r="G19" s="74">
        <v>0.94</v>
      </c>
      <c r="H19" s="75"/>
      <c r="I19" s="76"/>
      <c r="J19" s="89">
        <f t="shared" si="0"/>
        <v>0.94</v>
      </c>
      <c r="K19" s="77">
        <v>9.7899999999999991</v>
      </c>
      <c r="L19" s="78">
        <v>17.21</v>
      </c>
      <c r="M19" s="75">
        <v>0.5</v>
      </c>
      <c r="N19" s="79">
        <f t="shared" ref="N19:N28" si="4">ROUND(K19*M19,2)</f>
        <v>4.9000000000000004</v>
      </c>
      <c r="O19" s="89">
        <f t="shared" ref="O19:O28" si="5">MIN($O$4,N19)</f>
        <v>4.9000000000000004</v>
      </c>
      <c r="P19" s="92">
        <f t="shared" si="3"/>
        <v>4.6100000000000003</v>
      </c>
      <c r="Q19" s="57"/>
    </row>
    <row r="20" spans="2:17" ht="13.5" customHeight="1" x14ac:dyDescent="0.25">
      <c r="B20" s="368"/>
      <c r="C20" s="82"/>
      <c r="D20" s="83" t="s">
        <v>658</v>
      </c>
      <c r="E20" s="84" t="s">
        <v>41</v>
      </c>
      <c r="F20" s="85" t="s">
        <v>39</v>
      </c>
      <c r="G20" s="86">
        <v>0.56999999999999995</v>
      </c>
      <c r="H20" s="87"/>
      <c r="I20" s="88"/>
      <c r="J20" s="89">
        <f t="shared" si="0"/>
        <v>0.56999999999999995</v>
      </c>
      <c r="K20" s="89">
        <v>9.7899999999999991</v>
      </c>
      <c r="L20" s="90">
        <v>17.21</v>
      </c>
      <c r="M20" s="87">
        <v>0.5</v>
      </c>
      <c r="N20" s="91">
        <f t="shared" si="4"/>
        <v>4.9000000000000004</v>
      </c>
      <c r="O20" s="89">
        <f t="shared" si="5"/>
        <v>4.9000000000000004</v>
      </c>
      <c r="P20" s="92">
        <f t="shared" si="3"/>
        <v>2.79</v>
      </c>
      <c r="Q20" s="57"/>
    </row>
    <row r="21" spans="2:17" ht="13.5" customHeight="1" x14ac:dyDescent="0.25">
      <c r="B21" s="368"/>
      <c r="C21" s="82"/>
      <c r="D21" s="83" t="s">
        <v>42</v>
      </c>
      <c r="E21" s="84" t="s">
        <v>43</v>
      </c>
      <c r="F21" s="73" t="s">
        <v>39</v>
      </c>
      <c r="G21" s="86">
        <v>0.51</v>
      </c>
      <c r="H21" s="87"/>
      <c r="I21" s="88"/>
      <c r="J21" s="89">
        <f t="shared" si="0"/>
        <v>0.51</v>
      </c>
      <c r="K21" s="89">
        <v>9.7899999999999991</v>
      </c>
      <c r="L21" s="90">
        <v>18.21</v>
      </c>
      <c r="M21" s="87">
        <v>0.5</v>
      </c>
      <c r="N21" s="91">
        <f t="shared" si="4"/>
        <v>4.9000000000000004</v>
      </c>
      <c r="O21" s="89">
        <f t="shared" si="5"/>
        <v>4.9000000000000004</v>
      </c>
      <c r="P21" s="92">
        <f t="shared" si="3"/>
        <v>2.5</v>
      </c>
      <c r="Q21" s="57"/>
    </row>
    <row r="22" spans="2:17" ht="13.5" customHeight="1" x14ac:dyDescent="0.25">
      <c r="B22" s="368"/>
      <c r="C22" s="82"/>
      <c r="D22" s="83" t="s">
        <v>44</v>
      </c>
      <c r="E22" s="84" t="s">
        <v>45</v>
      </c>
      <c r="F22" s="73" t="s">
        <v>39</v>
      </c>
      <c r="G22" s="86">
        <v>0.39</v>
      </c>
      <c r="H22" s="87"/>
      <c r="I22" s="88"/>
      <c r="J22" s="89">
        <f t="shared" si="0"/>
        <v>0.39</v>
      </c>
      <c r="K22" s="89">
        <v>9.7899999999999991</v>
      </c>
      <c r="L22" s="90">
        <v>19.21</v>
      </c>
      <c r="M22" s="87">
        <v>0.5</v>
      </c>
      <c r="N22" s="91">
        <f t="shared" si="4"/>
        <v>4.9000000000000004</v>
      </c>
      <c r="O22" s="89">
        <f t="shared" si="5"/>
        <v>4.9000000000000004</v>
      </c>
      <c r="P22" s="92">
        <f t="shared" si="3"/>
        <v>1.91</v>
      </c>
      <c r="Q22" s="57"/>
    </row>
    <row r="23" spans="2:17" ht="13.5" customHeight="1" x14ac:dyDescent="0.25">
      <c r="B23" s="368"/>
      <c r="C23" s="82"/>
      <c r="D23" s="83" t="s">
        <v>46</v>
      </c>
      <c r="E23" s="84" t="s">
        <v>47</v>
      </c>
      <c r="F23" s="73" t="s">
        <v>39</v>
      </c>
      <c r="G23" s="86">
        <v>0.32</v>
      </c>
      <c r="H23" s="87"/>
      <c r="I23" s="88"/>
      <c r="J23" s="89">
        <f t="shared" si="0"/>
        <v>0.32</v>
      </c>
      <c r="K23" s="89">
        <v>9.7899999999999991</v>
      </c>
      <c r="L23" s="90">
        <v>20.21</v>
      </c>
      <c r="M23" s="87">
        <v>0.5</v>
      </c>
      <c r="N23" s="91">
        <f t="shared" si="4"/>
        <v>4.9000000000000004</v>
      </c>
      <c r="O23" s="89">
        <f t="shared" si="5"/>
        <v>4.9000000000000004</v>
      </c>
      <c r="P23" s="92">
        <f t="shared" si="3"/>
        <v>1.57</v>
      </c>
      <c r="Q23" s="57"/>
    </row>
    <row r="24" spans="2:17" ht="13.5" customHeight="1" x14ac:dyDescent="0.25">
      <c r="B24" s="368"/>
      <c r="C24" s="82"/>
      <c r="D24" s="83" t="s">
        <v>656</v>
      </c>
      <c r="E24" s="96" t="s">
        <v>655</v>
      </c>
      <c r="F24" s="73" t="s">
        <v>39</v>
      </c>
      <c r="G24" s="86">
        <v>0.5</v>
      </c>
      <c r="H24" s="87"/>
      <c r="I24" s="88"/>
      <c r="J24" s="89">
        <f t="shared" si="0"/>
        <v>0.5</v>
      </c>
      <c r="K24" s="89">
        <v>9.7899999999999991</v>
      </c>
      <c r="L24" s="90">
        <v>17.21</v>
      </c>
      <c r="M24" s="87">
        <v>0.5</v>
      </c>
      <c r="N24" s="91">
        <f t="shared" si="4"/>
        <v>4.9000000000000004</v>
      </c>
      <c r="O24" s="89">
        <f t="shared" si="5"/>
        <v>4.9000000000000004</v>
      </c>
      <c r="P24" s="92">
        <f t="shared" si="3"/>
        <v>2.4500000000000002</v>
      </c>
      <c r="Q24" s="57"/>
    </row>
    <row r="25" spans="2:17" ht="13.5" customHeight="1" x14ac:dyDescent="0.25">
      <c r="B25" s="368"/>
      <c r="C25" s="82"/>
      <c r="D25" s="83" t="s">
        <v>649</v>
      </c>
      <c r="E25" s="96" t="s">
        <v>648</v>
      </c>
      <c r="F25" s="615" t="s">
        <v>39</v>
      </c>
      <c r="G25" s="97">
        <v>0.57999999999999996</v>
      </c>
      <c r="H25" s="98"/>
      <c r="I25" s="99"/>
      <c r="J25" s="100">
        <f t="shared" si="0"/>
        <v>0.57999999999999996</v>
      </c>
      <c r="K25" s="100">
        <v>9.7899999999999991</v>
      </c>
      <c r="L25" s="90">
        <v>17.21</v>
      </c>
      <c r="M25" s="87">
        <v>0.5</v>
      </c>
      <c r="N25" s="91">
        <f t="shared" si="4"/>
        <v>4.9000000000000004</v>
      </c>
      <c r="O25" s="89">
        <f t="shared" si="5"/>
        <v>4.9000000000000004</v>
      </c>
      <c r="P25" s="92">
        <f t="shared" si="3"/>
        <v>2.84</v>
      </c>
      <c r="Q25" s="57"/>
    </row>
    <row r="26" spans="2:17" ht="13.5" customHeight="1" x14ac:dyDescent="0.25">
      <c r="B26" s="370"/>
      <c r="C26" s="94"/>
      <c r="D26" s="95" t="s">
        <v>48</v>
      </c>
      <c r="E26" s="96" t="s">
        <v>49</v>
      </c>
      <c r="F26" s="104" t="s">
        <v>39</v>
      </c>
      <c r="G26" s="97">
        <v>0.3</v>
      </c>
      <c r="H26" s="98"/>
      <c r="I26" s="99"/>
      <c r="J26" s="100">
        <f t="shared" si="0"/>
        <v>0.3</v>
      </c>
      <c r="K26" s="100">
        <v>9.7899999999999991</v>
      </c>
      <c r="L26" s="90">
        <v>17.21</v>
      </c>
      <c r="M26" s="87">
        <v>0.5</v>
      </c>
      <c r="N26" s="91">
        <f t="shared" si="4"/>
        <v>4.9000000000000004</v>
      </c>
      <c r="O26" s="89">
        <f t="shared" si="5"/>
        <v>4.9000000000000004</v>
      </c>
      <c r="P26" s="92">
        <f t="shared" si="3"/>
        <v>1.47</v>
      </c>
      <c r="Q26" s="57"/>
    </row>
    <row r="27" spans="2:17" ht="13.5" customHeight="1" x14ac:dyDescent="0.25">
      <c r="B27" s="370"/>
      <c r="C27" s="94"/>
      <c r="D27" s="95" t="s">
        <v>50</v>
      </c>
      <c r="E27" s="96" t="s">
        <v>51</v>
      </c>
      <c r="F27" s="104" t="s">
        <v>39</v>
      </c>
      <c r="G27" s="97">
        <v>0.25</v>
      </c>
      <c r="H27" s="98"/>
      <c r="I27" s="99"/>
      <c r="J27" s="100">
        <f t="shared" si="0"/>
        <v>0.25</v>
      </c>
      <c r="K27" s="100">
        <v>9.7899999999999991</v>
      </c>
      <c r="L27" s="101">
        <v>17.21</v>
      </c>
      <c r="M27" s="87">
        <v>0.5</v>
      </c>
      <c r="N27" s="91">
        <f t="shared" si="4"/>
        <v>4.9000000000000004</v>
      </c>
      <c r="O27" s="89">
        <f t="shared" si="5"/>
        <v>4.9000000000000004</v>
      </c>
      <c r="P27" s="92">
        <f t="shared" si="3"/>
        <v>1.23</v>
      </c>
      <c r="Q27" s="57"/>
    </row>
    <row r="28" spans="2:17" ht="13.5" customHeight="1" thickBot="1" x14ac:dyDescent="0.3">
      <c r="B28" s="363"/>
      <c r="C28" s="46"/>
      <c r="D28" s="47" t="s">
        <v>52</v>
      </c>
      <c r="E28" s="48" t="s">
        <v>53</v>
      </c>
      <c r="F28" s="102" t="s">
        <v>20</v>
      </c>
      <c r="G28" s="50">
        <v>0.48</v>
      </c>
      <c r="H28" s="51"/>
      <c r="I28" s="52"/>
      <c r="J28" s="53">
        <f t="shared" si="0"/>
        <v>0.48</v>
      </c>
      <c r="K28" s="53">
        <v>9.7899999999999991</v>
      </c>
      <c r="L28" s="54">
        <v>17.21</v>
      </c>
      <c r="M28" s="51">
        <v>0.5</v>
      </c>
      <c r="N28" s="55">
        <f t="shared" si="4"/>
        <v>4.9000000000000004</v>
      </c>
      <c r="O28" s="53">
        <f t="shared" si="5"/>
        <v>4.9000000000000004</v>
      </c>
      <c r="P28" s="56">
        <f t="shared" si="3"/>
        <v>2.35</v>
      </c>
      <c r="Q28" s="57"/>
    </row>
    <row r="29" spans="2:17" ht="13.5" customHeight="1" x14ac:dyDescent="0.25">
      <c r="B29" s="103" t="s">
        <v>54</v>
      </c>
      <c r="C29" s="70"/>
      <c r="D29" s="71"/>
      <c r="E29" s="72"/>
      <c r="F29" s="73"/>
      <c r="G29" s="74"/>
      <c r="H29" s="75"/>
      <c r="I29" s="76"/>
      <c r="J29" s="77"/>
      <c r="K29" s="77"/>
      <c r="L29" s="78"/>
      <c r="M29" s="75"/>
      <c r="N29" s="79"/>
      <c r="O29" s="77"/>
      <c r="P29" s="80"/>
      <c r="Q29" s="57"/>
    </row>
    <row r="30" spans="2:17" ht="13.5" customHeight="1" x14ac:dyDescent="0.25">
      <c r="B30" s="366"/>
      <c r="C30" s="70"/>
      <c r="D30" s="71" t="s">
        <v>55</v>
      </c>
      <c r="E30" s="72" t="s">
        <v>56</v>
      </c>
      <c r="F30" s="73" t="s">
        <v>57</v>
      </c>
      <c r="G30" s="74">
        <v>0.59</v>
      </c>
      <c r="H30" s="75"/>
      <c r="I30" s="76"/>
      <c r="J30" s="77">
        <f t="shared" si="0"/>
        <v>0.59</v>
      </c>
      <c r="K30" s="77">
        <v>6.43</v>
      </c>
      <c r="L30" s="78">
        <v>6.43</v>
      </c>
      <c r="M30" s="75">
        <v>0.5</v>
      </c>
      <c r="N30" s="79">
        <f>ROUND(K30*M30,2)</f>
        <v>3.22</v>
      </c>
      <c r="O30" s="89">
        <f>MIN($O$4,N30)</f>
        <v>3.22</v>
      </c>
      <c r="P30" s="92">
        <f t="shared" si="3"/>
        <v>1.9</v>
      </c>
      <c r="Q30" s="57"/>
    </row>
    <row r="31" spans="2:17" ht="13.5" customHeight="1" x14ac:dyDescent="0.25">
      <c r="B31" s="378"/>
      <c r="C31" s="117"/>
      <c r="D31" s="118" t="s">
        <v>645</v>
      </c>
      <c r="E31" s="119" t="s">
        <v>644</v>
      </c>
      <c r="F31" s="615" t="s">
        <v>57</v>
      </c>
      <c r="G31" s="120">
        <v>0.36</v>
      </c>
      <c r="H31" s="121"/>
      <c r="I31" s="122"/>
      <c r="J31" s="123">
        <f t="shared" si="0"/>
        <v>0.36</v>
      </c>
      <c r="K31" s="123">
        <v>6.43</v>
      </c>
      <c r="L31" s="616">
        <v>6.43</v>
      </c>
      <c r="M31" s="121">
        <v>0.5</v>
      </c>
      <c r="N31" s="617">
        <f>ROUND(K31*M31,2)</f>
        <v>3.22</v>
      </c>
      <c r="O31" s="100">
        <f>MIN($O$4,N31)</f>
        <v>3.22</v>
      </c>
      <c r="P31" s="92">
        <f t="shared" si="3"/>
        <v>1.1599999999999999</v>
      </c>
      <c r="Q31" s="57"/>
    </row>
    <row r="32" spans="2:17" ht="13.5" customHeight="1" thickBot="1" x14ac:dyDescent="0.3">
      <c r="B32" s="363"/>
      <c r="C32" s="46"/>
      <c r="D32" s="47" t="s">
        <v>58</v>
      </c>
      <c r="E32" s="48" t="s">
        <v>59</v>
      </c>
      <c r="F32" s="102" t="s">
        <v>57</v>
      </c>
      <c r="G32" s="50">
        <v>0.36</v>
      </c>
      <c r="H32" s="51"/>
      <c r="I32" s="52"/>
      <c r="J32" s="53">
        <f t="shared" si="0"/>
        <v>0.36</v>
      </c>
      <c r="K32" s="53">
        <v>6.43</v>
      </c>
      <c r="L32" s="54">
        <v>6.43</v>
      </c>
      <c r="M32" s="51">
        <v>0.5</v>
      </c>
      <c r="N32" s="55">
        <f>ROUND(K32*M32,2)</f>
        <v>3.22</v>
      </c>
      <c r="O32" s="53">
        <f>MIN($O$4,N32)</f>
        <v>3.22</v>
      </c>
      <c r="P32" s="56">
        <f t="shared" si="3"/>
        <v>1.1599999999999999</v>
      </c>
      <c r="Q32" s="57"/>
    </row>
    <row r="33" spans="2:17" ht="13.5" customHeight="1" x14ac:dyDescent="0.25">
      <c r="B33" s="103" t="s">
        <v>60</v>
      </c>
      <c r="C33" s="70"/>
      <c r="D33" s="71"/>
      <c r="E33" s="72"/>
      <c r="F33" s="73"/>
      <c r="G33" s="74"/>
      <c r="H33" s="75"/>
      <c r="I33" s="76"/>
      <c r="J33" s="77"/>
      <c r="K33" s="77"/>
      <c r="L33" s="78"/>
      <c r="M33" s="75"/>
      <c r="N33" s="79"/>
      <c r="O33" s="77"/>
      <c r="P33" s="80"/>
      <c r="Q33" s="57"/>
    </row>
    <row r="34" spans="2:17" ht="13.5" customHeight="1" x14ac:dyDescent="0.25">
      <c r="B34" s="368"/>
      <c r="C34" s="82"/>
      <c r="D34" s="83" t="s">
        <v>61</v>
      </c>
      <c r="E34" s="84" t="s">
        <v>62</v>
      </c>
      <c r="F34" s="85" t="s">
        <v>20</v>
      </c>
      <c r="G34" s="86">
        <v>2.5</v>
      </c>
      <c r="H34" s="87"/>
      <c r="I34" s="88"/>
      <c r="J34" s="89">
        <f t="shared" si="0"/>
        <v>2.5</v>
      </c>
      <c r="K34" s="89">
        <v>7.86</v>
      </c>
      <c r="L34" s="90">
        <v>6.43</v>
      </c>
      <c r="M34" s="87">
        <v>0.5</v>
      </c>
      <c r="N34" s="91">
        <f t="shared" ref="N34:N101" si="6">ROUND(K34*M34,2)</f>
        <v>3.93</v>
      </c>
      <c r="O34" s="89">
        <f t="shared" ref="O34:O40" si="7">MIN($O$4,N34)</f>
        <v>3.93</v>
      </c>
      <c r="P34" s="92">
        <f t="shared" si="3"/>
        <v>9.83</v>
      </c>
      <c r="Q34" s="57"/>
    </row>
    <row r="35" spans="2:17" ht="13.5" customHeight="1" x14ac:dyDescent="0.25">
      <c r="B35" s="368"/>
      <c r="C35" s="82"/>
      <c r="D35" s="83" t="s">
        <v>607</v>
      </c>
      <c r="E35" s="84" t="s">
        <v>608</v>
      </c>
      <c r="F35" s="85" t="s">
        <v>20</v>
      </c>
      <c r="G35" s="86">
        <v>3.45</v>
      </c>
      <c r="H35" s="87"/>
      <c r="I35" s="88"/>
      <c r="J35" s="89">
        <f t="shared" si="0"/>
        <v>3.45</v>
      </c>
      <c r="K35" s="89">
        <v>7.86</v>
      </c>
      <c r="L35" s="90"/>
      <c r="M35" s="87">
        <v>0.5</v>
      </c>
      <c r="N35" s="91">
        <f t="shared" si="6"/>
        <v>3.93</v>
      </c>
      <c r="O35" s="89">
        <f t="shared" si="7"/>
        <v>3.93</v>
      </c>
      <c r="P35" s="92">
        <f t="shared" si="3"/>
        <v>13.56</v>
      </c>
      <c r="Q35" s="57"/>
    </row>
    <row r="36" spans="2:17" ht="13.5" customHeight="1" x14ac:dyDescent="0.25">
      <c r="B36" s="368"/>
      <c r="C36" s="82"/>
      <c r="D36" s="83" t="s">
        <v>63</v>
      </c>
      <c r="E36" s="84" t="s">
        <v>64</v>
      </c>
      <c r="F36" s="85" t="s">
        <v>65</v>
      </c>
      <c r="G36" s="86">
        <v>0.33</v>
      </c>
      <c r="H36" s="87"/>
      <c r="I36" s="88"/>
      <c r="J36" s="89">
        <f t="shared" si="0"/>
        <v>0.33</v>
      </c>
      <c r="K36" s="89">
        <v>7.86</v>
      </c>
      <c r="L36" s="90">
        <v>6.43</v>
      </c>
      <c r="M36" s="87">
        <v>0.5</v>
      </c>
      <c r="N36" s="91">
        <f t="shared" si="6"/>
        <v>3.93</v>
      </c>
      <c r="O36" s="89">
        <f t="shared" si="7"/>
        <v>3.93</v>
      </c>
      <c r="P36" s="92">
        <f t="shared" si="3"/>
        <v>1.3</v>
      </c>
      <c r="Q36" s="57"/>
    </row>
    <row r="37" spans="2:17" ht="13.5" customHeight="1" x14ac:dyDescent="0.25">
      <c r="B37" s="368"/>
      <c r="C37" s="82"/>
      <c r="D37" s="83" t="s">
        <v>647</v>
      </c>
      <c r="E37" s="84" t="s">
        <v>641</v>
      </c>
      <c r="F37" s="85" t="s">
        <v>622</v>
      </c>
      <c r="G37" s="86">
        <v>0.98</v>
      </c>
      <c r="H37" s="87"/>
      <c r="I37" s="88"/>
      <c r="J37" s="89">
        <f t="shared" si="0"/>
        <v>0.98</v>
      </c>
      <c r="K37" s="89">
        <v>9.7899999999999991</v>
      </c>
      <c r="L37" s="90"/>
      <c r="M37" s="87">
        <v>0.5</v>
      </c>
      <c r="N37" s="91">
        <f t="shared" si="6"/>
        <v>4.9000000000000004</v>
      </c>
      <c r="O37" s="89">
        <f t="shared" si="7"/>
        <v>4.9000000000000004</v>
      </c>
      <c r="P37" s="92">
        <f t="shared" si="3"/>
        <v>4.8</v>
      </c>
      <c r="Q37" s="57"/>
    </row>
    <row r="38" spans="2:17" ht="13.5" customHeight="1" x14ac:dyDescent="0.25">
      <c r="B38" s="368"/>
      <c r="C38" s="82"/>
      <c r="D38" s="83" t="s">
        <v>66</v>
      </c>
      <c r="E38" s="84" t="s">
        <v>67</v>
      </c>
      <c r="F38" s="85" t="s">
        <v>68</v>
      </c>
      <c r="G38" s="86">
        <v>13.96</v>
      </c>
      <c r="H38" s="87"/>
      <c r="I38" s="88"/>
      <c r="J38" s="89">
        <f t="shared" si="0"/>
        <v>13.96</v>
      </c>
      <c r="K38" s="89">
        <v>15.77</v>
      </c>
      <c r="L38" s="90">
        <v>6.43</v>
      </c>
      <c r="M38" s="87">
        <v>0.5</v>
      </c>
      <c r="N38" s="91">
        <f t="shared" si="6"/>
        <v>7.89</v>
      </c>
      <c r="O38" s="89">
        <f t="shared" si="7"/>
        <v>6</v>
      </c>
      <c r="P38" s="92">
        <f t="shared" si="3"/>
        <v>83.76</v>
      </c>
      <c r="Q38" s="57"/>
    </row>
    <row r="39" spans="2:17" ht="13.5" customHeight="1" x14ac:dyDescent="0.25">
      <c r="B39" s="370"/>
      <c r="C39" s="94"/>
      <c r="D39" s="95" t="s">
        <v>636</v>
      </c>
      <c r="E39" s="96" t="s">
        <v>637</v>
      </c>
      <c r="F39" s="104" t="s">
        <v>638</v>
      </c>
      <c r="G39" s="97">
        <v>16.43</v>
      </c>
      <c r="H39" s="98"/>
      <c r="I39" s="99"/>
      <c r="J39" s="100">
        <f t="shared" si="0"/>
        <v>16.43</v>
      </c>
      <c r="K39" s="100">
        <v>7.86</v>
      </c>
      <c r="L39" s="101"/>
      <c r="M39" s="98">
        <v>0.5</v>
      </c>
      <c r="N39" s="610">
        <f t="shared" si="6"/>
        <v>3.93</v>
      </c>
      <c r="O39" s="100">
        <f t="shared" si="7"/>
        <v>3.93</v>
      </c>
      <c r="P39" s="92">
        <f t="shared" si="3"/>
        <v>64.569999999999993</v>
      </c>
      <c r="Q39" s="57"/>
    </row>
    <row r="40" spans="2:17" ht="13.5" customHeight="1" thickBot="1" x14ac:dyDescent="0.3">
      <c r="B40" s="363"/>
      <c r="C40" s="46"/>
      <c r="D40" s="47" t="s">
        <v>69</v>
      </c>
      <c r="E40" s="48" t="s">
        <v>70</v>
      </c>
      <c r="F40" s="102" t="s">
        <v>71</v>
      </c>
      <c r="G40" s="50">
        <v>3.82</v>
      </c>
      <c r="H40" s="51"/>
      <c r="I40" s="52"/>
      <c r="J40" s="53">
        <f t="shared" si="0"/>
        <v>3.82</v>
      </c>
      <c r="K40" s="53">
        <v>7.86</v>
      </c>
      <c r="L40" s="54">
        <v>6.43</v>
      </c>
      <c r="M40" s="51">
        <v>0.5</v>
      </c>
      <c r="N40" s="55">
        <f t="shared" si="6"/>
        <v>3.93</v>
      </c>
      <c r="O40" s="53">
        <f t="shared" si="7"/>
        <v>3.93</v>
      </c>
      <c r="P40" s="56">
        <f t="shared" si="3"/>
        <v>15.01</v>
      </c>
      <c r="Q40" s="57"/>
    </row>
    <row r="41" spans="2:17" ht="13.5" customHeight="1" x14ac:dyDescent="0.25">
      <c r="B41" s="103" t="s">
        <v>72</v>
      </c>
      <c r="C41" s="70"/>
      <c r="D41" s="71"/>
      <c r="E41" s="72"/>
      <c r="F41" s="73"/>
      <c r="G41" s="74"/>
      <c r="H41" s="75"/>
      <c r="I41" s="76"/>
      <c r="J41" s="77"/>
      <c r="K41" s="77"/>
      <c r="L41" s="78"/>
      <c r="M41" s="75"/>
      <c r="N41" s="79"/>
      <c r="O41" s="77"/>
      <c r="P41" s="80"/>
      <c r="Q41" s="57"/>
    </row>
    <row r="42" spans="2:17" ht="13.5" customHeight="1" x14ac:dyDescent="0.25">
      <c r="B42" s="368"/>
      <c r="C42" s="82"/>
      <c r="D42" s="83" t="s">
        <v>73</v>
      </c>
      <c r="E42" s="84" t="s">
        <v>74</v>
      </c>
      <c r="F42" s="85" t="s">
        <v>20</v>
      </c>
      <c r="G42" s="86">
        <v>0.49</v>
      </c>
      <c r="H42" s="87"/>
      <c r="I42" s="88"/>
      <c r="J42" s="89">
        <f t="shared" si="0"/>
        <v>0.49</v>
      </c>
      <c r="K42" s="89">
        <v>8.31</v>
      </c>
      <c r="L42" s="90">
        <v>4.2</v>
      </c>
      <c r="M42" s="87">
        <v>0.5</v>
      </c>
      <c r="N42" s="91">
        <f t="shared" si="6"/>
        <v>4.16</v>
      </c>
      <c r="O42" s="89">
        <f t="shared" ref="O42:O51" si="8">MIN($O$4,N42)</f>
        <v>4.16</v>
      </c>
      <c r="P42" s="92">
        <f t="shared" si="3"/>
        <v>2.04</v>
      </c>
      <c r="Q42" s="57"/>
    </row>
    <row r="43" spans="2:17" ht="13.5" customHeight="1" x14ac:dyDescent="0.25">
      <c r="B43" s="368"/>
      <c r="C43" s="82"/>
      <c r="D43" s="83" t="s">
        <v>616</v>
      </c>
      <c r="E43" s="84" t="s">
        <v>617</v>
      </c>
      <c r="F43" s="85" t="s">
        <v>20</v>
      </c>
      <c r="G43" s="86">
        <v>0.48</v>
      </c>
      <c r="H43" s="87"/>
      <c r="I43" s="88"/>
      <c r="J43" s="89">
        <f t="shared" si="0"/>
        <v>0.48</v>
      </c>
      <c r="K43" s="89">
        <v>3</v>
      </c>
      <c r="L43" s="90"/>
      <c r="M43" s="87">
        <v>0.5</v>
      </c>
      <c r="N43" s="91">
        <f t="shared" ref="N43" si="9">ROUND(K43*M43,2)</f>
        <v>1.5</v>
      </c>
      <c r="O43" s="89">
        <f t="shared" ref="O43" si="10">MIN($O$4,N43)</f>
        <v>1.5</v>
      </c>
      <c r="P43" s="92">
        <f t="shared" ref="P43" si="11">ROUND(O43*$J43,2)</f>
        <v>0.72</v>
      </c>
      <c r="Q43" s="57"/>
    </row>
    <row r="44" spans="2:17" ht="13.5" customHeight="1" x14ac:dyDescent="0.25">
      <c r="B44" s="368"/>
      <c r="C44" s="82"/>
      <c r="D44" s="83" t="s">
        <v>75</v>
      </c>
      <c r="E44" s="84" t="s">
        <v>76</v>
      </c>
      <c r="F44" s="85" t="s">
        <v>20</v>
      </c>
      <c r="G44" s="86">
        <v>11.12</v>
      </c>
      <c r="H44" s="87">
        <v>0.44</v>
      </c>
      <c r="I44" s="88" t="s">
        <v>77</v>
      </c>
      <c r="J44" s="89">
        <f t="shared" si="0"/>
        <v>6.23</v>
      </c>
      <c r="K44" s="89">
        <v>3.49</v>
      </c>
      <c r="L44" s="90">
        <v>4.2</v>
      </c>
      <c r="M44" s="87">
        <v>0.5</v>
      </c>
      <c r="N44" s="91">
        <f t="shared" si="6"/>
        <v>1.75</v>
      </c>
      <c r="O44" s="89">
        <f t="shared" si="8"/>
        <v>1.75</v>
      </c>
      <c r="P44" s="92">
        <f t="shared" si="3"/>
        <v>10.9</v>
      </c>
      <c r="Q44" s="57"/>
    </row>
    <row r="45" spans="2:17" ht="13.5" customHeight="1" x14ac:dyDescent="0.25">
      <c r="B45" s="368"/>
      <c r="C45" s="82"/>
      <c r="D45" s="83" t="s">
        <v>78</v>
      </c>
      <c r="E45" s="84" t="s">
        <v>79</v>
      </c>
      <c r="F45" s="85" t="s">
        <v>20</v>
      </c>
      <c r="G45" s="86">
        <v>0</v>
      </c>
      <c r="H45" s="87"/>
      <c r="I45" s="88"/>
      <c r="J45" s="89">
        <f t="shared" si="0"/>
        <v>0</v>
      </c>
      <c r="K45" s="89">
        <v>3.49</v>
      </c>
      <c r="L45" s="90">
        <v>4.2</v>
      </c>
      <c r="M45" s="87">
        <v>0.5</v>
      </c>
      <c r="N45" s="91">
        <f t="shared" si="6"/>
        <v>1.75</v>
      </c>
      <c r="O45" s="89">
        <f t="shared" si="8"/>
        <v>1.75</v>
      </c>
      <c r="P45" s="92">
        <f t="shared" si="3"/>
        <v>0</v>
      </c>
      <c r="Q45" s="57"/>
    </row>
    <row r="46" spans="2:17" ht="13.5" customHeight="1" x14ac:dyDescent="0.25">
      <c r="B46" s="368"/>
      <c r="C46" s="82"/>
      <c r="D46" s="83" t="s">
        <v>80</v>
      </c>
      <c r="E46" s="84" t="s">
        <v>81</v>
      </c>
      <c r="F46" s="85" t="s">
        <v>20</v>
      </c>
      <c r="G46" s="86">
        <v>0</v>
      </c>
      <c r="H46" s="87"/>
      <c r="I46" s="88"/>
      <c r="J46" s="89">
        <f>ROUND(G46*(1-H46),2)</f>
        <v>0</v>
      </c>
      <c r="K46" s="89">
        <v>3.49</v>
      </c>
      <c r="L46" s="90">
        <v>4.2</v>
      </c>
      <c r="M46" s="87">
        <v>0.5</v>
      </c>
      <c r="N46" s="91">
        <f>ROUND(K46*M46,2)</f>
        <v>1.75</v>
      </c>
      <c r="O46" s="89">
        <f>MIN($O$4,N46)</f>
        <v>1.75</v>
      </c>
      <c r="P46" s="92">
        <f>ROUND(O46*$J46,2)</f>
        <v>0</v>
      </c>
      <c r="Q46" s="57"/>
    </row>
    <row r="47" spans="2:17" ht="13.5" customHeight="1" x14ac:dyDescent="0.25">
      <c r="B47" s="368"/>
      <c r="C47" s="82"/>
      <c r="D47" s="83" t="s">
        <v>82</v>
      </c>
      <c r="E47" s="84" t="s">
        <v>83</v>
      </c>
      <c r="F47" s="85" t="s">
        <v>84</v>
      </c>
      <c r="G47" s="86">
        <v>0</v>
      </c>
      <c r="H47" s="87"/>
      <c r="I47" s="88"/>
      <c r="J47" s="89">
        <f t="shared" si="0"/>
        <v>0</v>
      </c>
      <c r="K47" s="89">
        <v>3.49</v>
      </c>
      <c r="L47" s="90">
        <v>4.2</v>
      </c>
      <c r="M47" s="87">
        <v>0.5</v>
      </c>
      <c r="N47" s="91">
        <f t="shared" si="6"/>
        <v>1.75</v>
      </c>
      <c r="O47" s="89">
        <f t="shared" si="8"/>
        <v>1.75</v>
      </c>
      <c r="P47" s="92">
        <f t="shared" si="3"/>
        <v>0</v>
      </c>
      <c r="Q47" s="57"/>
    </row>
    <row r="48" spans="2:17" ht="13.5" customHeight="1" x14ac:dyDescent="0.25">
      <c r="B48" s="368"/>
      <c r="C48" s="82"/>
      <c r="D48" s="83" t="s">
        <v>85</v>
      </c>
      <c r="E48" s="84" t="s">
        <v>86</v>
      </c>
      <c r="F48" s="85" t="s">
        <v>84</v>
      </c>
      <c r="G48" s="86">
        <v>0</v>
      </c>
      <c r="H48" s="87"/>
      <c r="I48" s="88"/>
      <c r="J48" s="89">
        <f t="shared" si="0"/>
        <v>0</v>
      </c>
      <c r="K48" s="89">
        <v>3.49</v>
      </c>
      <c r="L48" s="90">
        <v>4.2</v>
      </c>
      <c r="M48" s="87">
        <v>0.5</v>
      </c>
      <c r="N48" s="91">
        <f>ROUND(K48*M48,2)</f>
        <v>1.75</v>
      </c>
      <c r="O48" s="89">
        <f>MIN($O$4,N48)</f>
        <v>1.75</v>
      </c>
      <c r="P48" s="92">
        <f>ROUND(O48*$J48,2)</f>
        <v>0</v>
      </c>
      <c r="Q48" s="57"/>
    </row>
    <row r="49" spans="2:17" ht="13.5" customHeight="1" x14ac:dyDescent="0.25">
      <c r="B49" s="368"/>
      <c r="C49" s="82"/>
      <c r="D49" s="83" t="s">
        <v>87</v>
      </c>
      <c r="E49" s="84" t="s">
        <v>88</v>
      </c>
      <c r="F49" s="85" t="s">
        <v>84</v>
      </c>
      <c r="G49" s="86">
        <v>0</v>
      </c>
      <c r="H49" s="87"/>
      <c r="I49" s="88"/>
      <c r="J49" s="89">
        <f t="shared" si="0"/>
        <v>0</v>
      </c>
      <c r="K49" s="89">
        <v>3.49</v>
      </c>
      <c r="L49" s="90">
        <v>4.2</v>
      </c>
      <c r="M49" s="87">
        <v>0.5</v>
      </c>
      <c r="N49" s="91">
        <f t="shared" si="6"/>
        <v>1.75</v>
      </c>
      <c r="O49" s="89">
        <f t="shared" si="8"/>
        <v>1.75</v>
      </c>
      <c r="P49" s="92">
        <f t="shared" si="3"/>
        <v>0</v>
      </c>
      <c r="Q49" s="57"/>
    </row>
    <row r="50" spans="2:17" ht="13.5" customHeight="1" x14ac:dyDescent="0.25">
      <c r="B50" s="368"/>
      <c r="C50" s="82"/>
      <c r="D50" s="83" t="s">
        <v>89</v>
      </c>
      <c r="E50" s="84" t="s">
        <v>90</v>
      </c>
      <c r="F50" s="85" t="s">
        <v>84</v>
      </c>
      <c r="G50" s="86">
        <v>0.11</v>
      </c>
      <c r="H50" s="87"/>
      <c r="I50" s="88"/>
      <c r="J50" s="89">
        <f t="shared" si="0"/>
        <v>0.11</v>
      </c>
      <c r="K50" s="89">
        <v>10.44</v>
      </c>
      <c r="L50" s="90">
        <v>4.2</v>
      </c>
      <c r="M50" s="87">
        <v>0.5</v>
      </c>
      <c r="N50" s="91">
        <f t="shared" si="6"/>
        <v>5.22</v>
      </c>
      <c r="O50" s="89">
        <f t="shared" si="8"/>
        <v>5.22</v>
      </c>
      <c r="P50" s="92">
        <f t="shared" si="3"/>
        <v>0.56999999999999995</v>
      </c>
      <c r="Q50" s="57"/>
    </row>
    <row r="51" spans="2:17" ht="13.5" customHeight="1" thickBot="1" x14ac:dyDescent="0.3">
      <c r="B51" s="363"/>
      <c r="C51" s="46"/>
      <c r="D51" s="47" t="s">
        <v>92</v>
      </c>
      <c r="E51" s="48" t="s">
        <v>93</v>
      </c>
      <c r="F51" s="102" t="s">
        <v>84</v>
      </c>
      <c r="G51" s="50">
        <v>0.15</v>
      </c>
      <c r="H51" s="51"/>
      <c r="I51" s="52"/>
      <c r="J51" s="53">
        <f t="shared" si="0"/>
        <v>0.15</v>
      </c>
      <c r="K51" s="53">
        <v>10.44</v>
      </c>
      <c r="L51" s="54">
        <v>4.2</v>
      </c>
      <c r="M51" s="51">
        <v>0.5</v>
      </c>
      <c r="N51" s="55">
        <f t="shared" si="6"/>
        <v>5.22</v>
      </c>
      <c r="O51" s="53">
        <f t="shared" si="8"/>
        <v>5.22</v>
      </c>
      <c r="P51" s="56">
        <f t="shared" si="3"/>
        <v>0.78</v>
      </c>
      <c r="Q51" s="57"/>
    </row>
    <row r="52" spans="2:17" ht="13.5" customHeight="1" x14ac:dyDescent="0.25">
      <c r="B52" s="103" t="s">
        <v>94</v>
      </c>
      <c r="C52" s="70"/>
      <c r="D52" s="71"/>
      <c r="E52" s="72"/>
      <c r="F52" s="73"/>
      <c r="G52" s="74"/>
      <c r="H52" s="75"/>
      <c r="I52" s="76"/>
      <c r="J52" s="77"/>
      <c r="K52" s="77"/>
      <c r="L52" s="78"/>
      <c r="M52" s="75"/>
      <c r="N52" s="79"/>
      <c r="O52" s="77"/>
      <c r="P52" s="80"/>
      <c r="Q52" s="57"/>
    </row>
    <row r="53" spans="2:17" ht="13.5" customHeight="1" x14ac:dyDescent="0.25">
      <c r="B53" s="368"/>
      <c r="C53" s="82"/>
      <c r="D53" s="83" t="s">
        <v>95</v>
      </c>
      <c r="E53" s="84" t="s">
        <v>96</v>
      </c>
      <c r="F53" s="85" t="s">
        <v>20</v>
      </c>
      <c r="G53" s="86">
        <v>3.69</v>
      </c>
      <c r="H53" s="87"/>
      <c r="I53" s="88"/>
      <c r="J53" s="89">
        <f t="shared" si="0"/>
        <v>3.69</v>
      </c>
      <c r="K53" s="89">
        <v>9.85</v>
      </c>
      <c r="L53" s="90">
        <v>7.55</v>
      </c>
      <c r="M53" s="87">
        <v>0.5</v>
      </c>
      <c r="N53" s="91">
        <f t="shared" si="6"/>
        <v>4.93</v>
      </c>
      <c r="O53" s="89">
        <f>MIN($O$4,N53)</f>
        <v>4.93</v>
      </c>
      <c r="P53" s="92">
        <f t="shared" si="3"/>
        <v>18.190000000000001</v>
      </c>
      <c r="Q53" s="57"/>
    </row>
    <row r="54" spans="2:17" ht="13.5" customHeight="1" x14ac:dyDescent="0.25">
      <c r="B54" s="368"/>
      <c r="C54" s="82"/>
      <c r="D54" s="83" t="s">
        <v>97</v>
      </c>
      <c r="E54" s="84" t="s">
        <v>98</v>
      </c>
      <c r="F54" s="85" t="s">
        <v>20</v>
      </c>
      <c r="G54" s="86">
        <v>0.86</v>
      </c>
      <c r="H54" s="87"/>
      <c r="I54" s="88"/>
      <c r="J54" s="89">
        <f t="shared" si="0"/>
        <v>0.86</v>
      </c>
      <c r="K54" s="89">
        <v>9.85</v>
      </c>
      <c r="L54" s="90">
        <v>7.55</v>
      </c>
      <c r="M54" s="87">
        <v>0.5</v>
      </c>
      <c r="N54" s="91">
        <f t="shared" si="6"/>
        <v>4.93</v>
      </c>
      <c r="O54" s="89">
        <f>MIN($O$4,N54)</f>
        <v>4.93</v>
      </c>
      <c r="P54" s="92">
        <f t="shared" si="3"/>
        <v>4.24</v>
      </c>
      <c r="Q54" s="57"/>
    </row>
    <row r="55" spans="2:17" ht="13.5" customHeight="1" x14ac:dyDescent="0.25">
      <c r="B55" s="370"/>
      <c r="C55" s="94"/>
      <c r="D55" s="83" t="s">
        <v>99</v>
      </c>
      <c r="E55" s="84" t="s">
        <v>100</v>
      </c>
      <c r="F55" s="85" t="s">
        <v>101</v>
      </c>
      <c r="G55" s="86">
        <v>0.14000000000000001</v>
      </c>
      <c r="H55" s="87"/>
      <c r="I55" s="88"/>
      <c r="J55" s="89">
        <f t="shared" si="0"/>
        <v>0.14000000000000001</v>
      </c>
      <c r="K55" s="89">
        <v>9.85</v>
      </c>
      <c r="L55" s="90">
        <v>7.55</v>
      </c>
      <c r="M55" s="87">
        <v>0.5</v>
      </c>
      <c r="N55" s="91">
        <f t="shared" si="6"/>
        <v>4.93</v>
      </c>
      <c r="O55" s="89">
        <f>MIN($O$4,N55)</f>
        <v>4.93</v>
      </c>
      <c r="P55" s="105">
        <f t="shared" si="3"/>
        <v>0.69</v>
      </c>
      <c r="Q55" s="57"/>
    </row>
    <row r="56" spans="2:17" ht="13.5" customHeight="1" x14ac:dyDescent="0.25">
      <c r="B56" s="370"/>
      <c r="C56" s="94"/>
      <c r="D56" s="83" t="s">
        <v>102</v>
      </c>
      <c r="E56" s="84" t="s">
        <v>103</v>
      </c>
      <c r="F56" s="85" t="s">
        <v>20</v>
      </c>
      <c r="G56" s="86">
        <v>1.52</v>
      </c>
      <c r="H56" s="87"/>
      <c r="I56" s="88"/>
      <c r="J56" s="89">
        <f>ROUND(G56*(1-H56),2)</f>
        <v>1.52</v>
      </c>
      <c r="K56" s="89">
        <v>9.85</v>
      </c>
      <c r="L56" s="90">
        <v>7.55</v>
      </c>
      <c r="M56" s="87">
        <v>1.5</v>
      </c>
      <c r="N56" s="91">
        <f>ROUND(K56*M56,2)</f>
        <v>14.78</v>
      </c>
      <c r="O56" s="89">
        <f>MIN($O$4,N56)</f>
        <v>6</v>
      </c>
      <c r="P56" s="105">
        <f>ROUND(O56*$J56,2)</f>
        <v>9.1199999999999992</v>
      </c>
      <c r="Q56" s="57"/>
    </row>
    <row r="57" spans="2:17" ht="13.5" customHeight="1" thickBot="1" x14ac:dyDescent="0.3">
      <c r="B57" s="363"/>
      <c r="C57" s="46"/>
      <c r="D57" s="60" t="s">
        <v>104</v>
      </c>
      <c r="E57" s="61" t="s">
        <v>105</v>
      </c>
      <c r="F57" s="102" t="s">
        <v>20</v>
      </c>
      <c r="G57" s="62">
        <v>3.64</v>
      </c>
      <c r="H57" s="63">
        <v>0.3</v>
      </c>
      <c r="I57" s="64" t="s">
        <v>77</v>
      </c>
      <c r="J57" s="65">
        <f t="shared" si="0"/>
        <v>2.5499999999999998</v>
      </c>
      <c r="K57" s="65">
        <v>9.85</v>
      </c>
      <c r="L57" s="66">
        <v>7.55</v>
      </c>
      <c r="M57" s="63">
        <v>0.5</v>
      </c>
      <c r="N57" s="67">
        <f t="shared" si="6"/>
        <v>4.93</v>
      </c>
      <c r="O57" s="65">
        <f>MIN($O$4,N57)</f>
        <v>4.93</v>
      </c>
      <c r="P57" s="68">
        <f t="shared" si="3"/>
        <v>12.57</v>
      </c>
      <c r="Q57" s="57"/>
    </row>
    <row r="58" spans="2:17" ht="13.5" customHeight="1" x14ac:dyDescent="0.25">
      <c r="B58" s="107" t="s">
        <v>106</v>
      </c>
      <c r="C58" s="108"/>
      <c r="D58" s="109"/>
      <c r="E58" s="35"/>
      <c r="F58" s="36"/>
      <c r="G58" s="37"/>
      <c r="H58" s="38"/>
      <c r="I58" s="39"/>
      <c r="J58" s="40"/>
      <c r="K58" s="40"/>
      <c r="L58" s="41"/>
      <c r="M58" s="38"/>
      <c r="N58" s="42"/>
      <c r="O58" s="40"/>
      <c r="P58" s="110"/>
      <c r="Q58" s="57"/>
    </row>
    <row r="59" spans="2:17" ht="13.5" customHeight="1" x14ac:dyDescent="0.25">
      <c r="B59" s="368"/>
      <c r="C59" s="82"/>
      <c r="D59" s="83" t="s">
        <v>107</v>
      </c>
      <c r="E59" s="84" t="s">
        <v>108</v>
      </c>
      <c r="F59" s="85" t="s">
        <v>20</v>
      </c>
      <c r="G59" s="86">
        <v>1.45</v>
      </c>
      <c r="H59" s="87"/>
      <c r="I59" s="88"/>
      <c r="J59" s="89">
        <f t="shared" si="0"/>
        <v>1.45</v>
      </c>
      <c r="K59" s="89">
        <v>14.65</v>
      </c>
      <c r="L59" s="90">
        <v>10.92</v>
      </c>
      <c r="M59" s="87">
        <v>0.5</v>
      </c>
      <c r="N59" s="91">
        <f t="shared" si="6"/>
        <v>7.33</v>
      </c>
      <c r="O59" s="89">
        <f>MIN($O$4,N59)</f>
        <v>6</v>
      </c>
      <c r="P59" s="92">
        <f t="shared" si="3"/>
        <v>8.6999999999999993</v>
      </c>
      <c r="Q59" s="57"/>
    </row>
    <row r="60" spans="2:17" ht="13.5" customHeight="1" x14ac:dyDescent="0.25">
      <c r="B60" s="368"/>
      <c r="C60" s="82"/>
      <c r="D60" s="83" t="s">
        <v>109</v>
      </c>
      <c r="E60" s="84" t="s">
        <v>110</v>
      </c>
      <c r="F60" s="85" t="s">
        <v>20</v>
      </c>
      <c r="G60" s="86">
        <v>1.52</v>
      </c>
      <c r="H60" s="87"/>
      <c r="I60" s="88"/>
      <c r="J60" s="89">
        <f t="shared" si="0"/>
        <v>1.52</v>
      </c>
      <c r="K60" s="89">
        <v>14.65</v>
      </c>
      <c r="L60" s="90">
        <v>10.92</v>
      </c>
      <c r="M60" s="87">
        <v>0.5</v>
      </c>
      <c r="N60" s="91">
        <f t="shared" si="6"/>
        <v>7.33</v>
      </c>
      <c r="O60" s="89">
        <f>MIN($O$4,N60)</f>
        <v>6</v>
      </c>
      <c r="P60" s="92">
        <f t="shared" si="3"/>
        <v>9.1199999999999992</v>
      </c>
      <c r="Q60" s="57"/>
    </row>
    <row r="61" spans="2:17" ht="13.5" customHeight="1" x14ac:dyDescent="0.25">
      <c r="B61" s="368"/>
      <c r="C61" s="82"/>
      <c r="D61" s="83" t="s">
        <v>111</v>
      </c>
      <c r="E61" s="84" t="s">
        <v>112</v>
      </c>
      <c r="F61" s="85" t="s">
        <v>20</v>
      </c>
      <c r="G61" s="86">
        <v>3.93</v>
      </c>
      <c r="H61" s="87"/>
      <c r="I61" s="88"/>
      <c r="J61" s="89">
        <f t="shared" si="0"/>
        <v>3.93</v>
      </c>
      <c r="K61" s="89">
        <v>9.85</v>
      </c>
      <c r="L61" s="90">
        <v>10.92</v>
      </c>
      <c r="M61" s="87">
        <v>0.5</v>
      </c>
      <c r="N61" s="91">
        <f t="shared" si="6"/>
        <v>4.93</v>
      </c>
      <c r="O61" s="89">
        <f>MIN($O$4,N61)</f>
        <v>4.93</v>
      </c>
      <c r="P61" s="92">
        <f t="shared" si="3"/>
        <v>19.37</v>
      </c>
      <c r="Q61" s="57"/>
    </row>
    <row r="62" spans="2:17" ht="13.5" customHeight="1" x14ac:dyDescent="0.25">
      <c r="B62" s="368"/>
      <c r="C62" s="82"/>
      <c r="D62" s="83" t="s">
        <v>113</v>
      </c>
      <c r="E62" s="84" t="s">
        <v>114</v>
      </c>
      <c r="F62" s="85" t="s">
        <v>20</v>
      </c>
      <c r="G62" s="86">
        <v>1.85</v>
      </c>
      <c r="H62" s="87"/>
      <c r="I62" s="88"/>
      <c r="J62" s="89">
        <f t="shared" si="0"/>
        <v>1.85</v>
      </c>
      <c r="K62" s="89">
        <v>14.65</v>
      </c>
      <c r="L62" s="90">
        <v>10.92</v>
      </c>
      <c r="M62" s="87">
        <v>0.5</v>
      </c>
      <c r="N62" s="91">
        <f t="shared" si="6"/>
        <v>7.33</v>
      </c>
      <c r="O62" s="89">
        <f>MIN($O$4,N62)</f>
        <v>6</v>
      </c>
      <c r="P62" s="92">
        <f t="shared" si="3"/>
        <v>11.1</v>
      </c>
      <c r="Q62" s="57"/>
    </row>
    <row r="63" spans="2:17" ht="13.5" customHeight="1" thickBot="1" x14ac:dyDescent="0.3">
      <c r="B63" s="363"/>
      <c r="C63" s="46"/>
      <c r="D63" s="47" t="s">
        <v>115</v>
      </c>
      <c r="E63" s="48" t="s">
        <v>116</v>
      </c>
      <c r="F63" s="102" t="s">
        <v>20</v>
      </c>
      <c r="G63" s="50">
        <v>1.33</v>
      </c>
      <c r="H63" s="51"/>
      <c r="I63" s="52"/>
      <c r="J63" s="53">
        <f t="shared" si="0"/>
        <v>1.33</v>
      </c>
      <c r="K63" s="53">
        <v>14.65</v>
      </c>
      <c r="L63" s="54">
        <v>10.92</v>
      </c>
      <c r="M63" s="51">
        <v>0.5</v>
      </c>
      <c r="N63" s="55">
        <f t="shared" si="6"/>
        <v>7.33</v>
      </c>
      <c r="O63" s="53">
        <f>MIN($O$4,N63)</f>
        <v>6</v>
      </c>
      <c r="P63" s="56">
        <f t="shared" si="3"/>
        <v>7.98</v>
      </c>
      <c r="Q63" s="57"/>
    </row>
    <row r="64" spans="2:17" ht="13.5" customHeight="1" x14ac:dyDescent="0.25">
      <c r="B64" s="103" t="s">
        <v>117</v>
      </c>
      <c r="C64" s="70"/>
      <c r="D64" s="71"/>
      <c r="E64" s="72"/>
      <c r="F64" s="73"/>
      <c r="G64" s="74"/>
      <c r="H64" s="75"/>
      <c r="I64" s="76"/>
      <c r="J64" s="77"/>
      <c r="K64" s="77"/>
      <c r="L64" s="78"/>
      <c r="M64" s="75"/>
      <c r="N64" s="79"/>
      <c r="O64" s="77"/>
      <c r="P64" s="80"/>
      <c r="Q64" s="57"/>
    </row>
    <row r="65" spans="2:17" ht="13.5" customHeight="1" x14ac:dyDescent="0.25">
      <c r="B65" s="368"/>
      <c r="C65" s="112" t="s">
        <v>383</v>
      </c>
      <c r="D65" s="83"/>
      <c r="E65" s="84"/>
      <c r="F65" s="85"/>
      <c r="G65" s="86"/>
      <c r="H65" s="87"/>
      <c r="I65" s="88"/>
      <c r="J65" s="89"/>
      <c r="K65" s="89"/>
      <c r="L65" s="90"/>
      <c r="M65" s="87"/>
      <c r="N65" s="91"/>
      <c r="O65" s="89"/>
      <c r="P65" s="92"/>
      <c r="Q65" s="57"/>
    </row>
    <row r="66" spans="2:17" ht="13.5" customHeight="1" x14ac:dyDescent="0.25">
      <c r="B66" s="368"/>
      <c r="C66" s="82"/>
      <c r="D66" s="83" t="s">
        <v>119</v>
      </c>
      <c r="E66" s="84" t="s">
        <v>120</v>
      </c>
      <c r="F66" s="85" t="s">
        <v>20</v>
      </c>
      <c r="G66" s="86">
        <v>3.11</v>
      </c>
      <c r="H66" s="87">
        <v>0.4</v>
      </c>
      <c r="I66" s="88" t="s">
        <v>77</v>
      </c>
      <c r="J66" s="89">
        <f t="shared" si="0"/>
        <v>1.87</v>
      </c>
      <c r="K66" s="89">
        <v>4.45</v>
      </c>
      <c r="L66" s="89">
        <v>6.43</v>
      </c>
      <c r="M66" s="87">
        <v>0.5</v>
      </c>
      <c r="N66" s="89">
        <f t="shared" si="6"/>
        <v>2.23</v>
      </c>
      <c r="O66" s="89">
        <f t="shared" ref="O66:O76" si="12">MIN(4,N66)</f>
        <v>2.23</v>
      </c>
      <c r="P66" s="105">
        <f t="shared" si="3"/>
        <v>4.17</v>
      </c>
      <c r="Q66" s="57"/>
    </row>
    <row r="67" spans="2:17" ht="13.5" customHeight="1" x14ac:dyDescent="0.25">
      <c r="B67" s="368"/>
      <c r="C67" s="82"/>
      <c r="D67" s="83" t="s">
        <v>121</v>
      </c>
      <c r="E67" s="84" t="s">
        <v>122</v>
      </c>
      <c r="F67" s="85" t="s">
        <v>20</v>
      </c>
      <c r="G67" s="86">
        <v>4.9000000000000004</v>
      </c>
      <c r="H67" s="87">
        <v>0.43</v>
      </c>
      <c r="I67" s="88" t="s">
        <v>123</v>
      </c>
      <c r="J67" s="89">
        <f t="shared" si="0"/>
        <v>2.79</v>
      </c>
      <c r="K67" s="89">
        <v>4.45</v>
      </c>
      <c r="L67" s="89">
        <v>6.43</v>
      </c>
      <c r="M67" s="87">
        <v>0.5</v>
      </c>
      <c r="N67" s="89">
        <f t="shared" si="6"/>
        <v>2.23</v>
      </c>
      <c r="O67" s="89">
        <f t="shared" si="12"/>
        <v>2.23</v>
      </c>
      <c r="P67" s="105">
        <f t="shared" si="3"/>
        <v>6.22</v>
      </c>
      <c r="Q67" s="57"/>
    </row>
    <row r="68" spans="2:17" ht="13.5" customHeight="1" x14ac:dyDescent="0.25">
      <c r="B68" s="368"/>
      <c r="C68" s="82"/>
      <c r="D68" s="83" t="s">
        <v>124</v>
      </c>
      <c r="E68" s="84" t="s">
        <v>125</v>
      </c>
      <c r="F68" s="85" t="s">
        <v>126</v>
      </c>
      <c r="G68" s="86">
        <v>13.91</v>
      </c>
      <c r="H68" s="87">
        <v>0.42</v>
      </c>
      <c r="I68" s="88" t="s">
        <v>123</v>
      </c>
      <c r="J68" s="89">
        <f t="shared" si="0"/>
        <v>8.07</v>
      </c>
      <c r="K68" s="89">
        <v>1.2</v>
      </c>
      <c r="L68" s="89">
        <v>1.2</v>
      </c>
      <c r="M68" s="87">
        <v>0.5</v>
      </c>
      <c r="N68" s="89">
        <f t="shared" si="6"/>
        <v>0.6</v>
      </c>
      <c r="O68" s="89">
        <f t="shared" si="12"/>
        <v>0.6</v>
      </c>
      <c r="P68" s="105">
        <f t="shared" si="3"/>
        <v>4.84</v>
      </c>
      <c r="Q68" s="57"/>
    </row>
    <row r="69" spans="2:17" ht="13.5" customHeight="1" x14ac:dyDescent="0.25">
      <c r="B69" s="368"/>
      <c r="C69" s="82"/>
      <c r="D69" s="83" t="s">
        <v>127</v>
      </c>
      <c r="E69" s="84" t="s">
        <v>128</v>
      </c>
      <c r="F69" s="85" t="s">
        <v>20</v>
      </c>
      <c r="G69" s="86">
        <v>48.48</v>
      </c>
      <c r="H69" s="87">
        <v>0.56000000000000005</v>
      </c>
      <c r="I69" s="88" t="s">
        <v>77</v>
      </c>
      <c r="J69" s="89">
        <f t="shared" si="0"/>
        <v>21.33</v>
      </c>
      <c r="K69" s="89">
        <v>1.2</v>
      </c>
      <c r="L69" s="89">
        <v>1.2</v>
      </c>
      <c r="M69" s="87">
        <v>0.5</v>
      </c>
      <c r="N69" s="89">
        <f t="shared" si="6"/>
        <v>0.6</v>
      </c>
      <c r="O69" s="89">
        <f t="shared" si="12"/>
        <v>0.6</v>
      </c>
      <c r="P69" s="105">
        <f t="shared" si="3"/>
        <v>12.8</v>
      </c>
      <c r="Q69" s="57"/>
    </row>
    <row r="70" spans="2:17" ht="13.5" customHeight="1" x14ac:dyDescent="0.25">
      <c r="B70" s="368"/>
      <c r="C70" s="82"/>
      <c r="D70" s="83" t="s">
        <v>129</v>
      </c>
      <c r="E70" s="84" t="s">
        <v>128</v>
      </c>
      <c r="F70" s="85" t="s">
        <v>20</v>
      </c>
      <c r="G70" s="86">
        <v>56.52</v>
      </c>
      <c r="H70" s="87">
        <v>0.75</v>
      </c>
      <c r="I70" s="88" t="s">
        <v>77</v>
      </c>
      <c r="J70" s="89">
        <f t="shared" si="0"/>
        <v>14.13</v>
      </c>
      <c r="K70" s="89">
        <v>1.2</v>
      </c>
      <c r="L70" s="89">
        <v>1.2</v>
      </c>
      <c r="M70" s="87">
        <v>0.5</v>
      </c>
      <c r="N70" s="89">
        <f t="shared" si="6"/>
        <v>0.6</v>
      </c>
      <c r="O70" s="89">
        <f t="shared" si="12"/>
        <v>0.6</v>
      </c>
      <c r="P70" s="105">
        <f t="shared" si="3"/>
        <v>8.48</v>
      </c>
      <c r="Q70" s="57"/>
    </row>
    <row r="71" spans="2:17" ht="13.5" customHeight="1" x14ac:dyDescent="0.25">
      <c r="B71" s="368"/>
      <c r="C71" s="82"/>
      <c r="D71" s="83" t="s">
        <v>130</v>
      </c>
      <c r="E71" s="84" t="s">
        <v>128</v>
      </c>
      <c r="F71" s="85" t="s">
        <v>20</v>
      </c>
      <c r="G71" s="86">
        <v>91.35</v>
      </c>
      <c r="H71" s="87">
        <v>0.75</v>
      </c>
      <c r="I71" s="88" t="s">
        <v>77</v>
      </c>
      <c r="J71" s="89">
        <f t="shared" si="0"/>
        <v>22.84</v>
      </c>
      <c r="K71" s="89">
        <v>1.2</v>
      </c>
      <c r="L71" s="89">
        <v>1.2</v>
      </c>
      <c r="M71" s="87">
        <v>0.5</v>
      </c>
      <c r="N71" s="89">
        <f t="shared" si="6"/>
        <v>0.6</v>
      </c>
      <c r="O71" s="89">
        <f t="shared" si="12"/>
        <v>0.6</v>
      </c>
      <c r="P71" s="105">
        <f t="shared" si="3"/>
        <v>13.7</v>
      </c>
      <c r="Q71" s="57"/>
    </row>
    <row r="72" spans="2:17" ht="13.5" customHeight="1" x14ac:dyDescent="0.25">
      <c r="B72" s="368"/>
      <c r="C72" s="82"/>
      <c r="D72" s="83" t="s">
        <v>131</v>
      </c>
      <c r="E72" s="84" t="s">
        <v>132</v>
      </c>
      <c r="F72" s="85" t="s">
        <v>20</v>
      </c>
      <c r="G72" s="86">
        <v>2.42</v>
      </c>
      <c r="H72" s="87">
        <v>0.2</v>
      </c>
      <c r="I72" s="88" t="s">
        <v>77</v>
      </c>
      <c r="J72" s="89">
        <f>ROUND(G72*(1-H72),2)</f>
        <v>1.94</v>
      </c>
      <c r="K72" s="89">
        <v>4.45</v>
      </c>
      <c r="L72" s="89">
        <v>6.43</v>
      </c>
      <c r="M72" s="87">
        <v>0.5</v>
      </c>
      <c r="N72" s="89">
        <f>ROUND(K72*M72,2)</f>
        <v>2.23</v>
      </c>
      <c r="O72" s="89">
        <f>MIN(4,N72)</f>
        <v>2.23</v>
      </c>
      <c r="P72" s="105">
        <f>ROUND(O72*$J72,2)</f>
        <v>4.33</v>
      </c>
      <c r="Q72" s="57"/>
    </row>
    <row r="73" spans="2:17" ht="13.5" customHeight="1" x14ac:dyDescent="0.25">
      <c r="B73" s="368"/>
      <c r="C73" s="82"/>
      <c r="D73" s="83" t="s">
        <v>133</v>
      </c>
      <c r="E73" s="84" t="s">
        <v>134</v>
      </c>
      <c r="F73" s="85" t="s">
        <v>20</v>
      </c>
      <c r="G73" s="86">
        <v>3.75</v>
      </c>
      <c r="H73" s="87">
        <v>0.2</v>
      </c>
      <c r="I73" s="88" t="s">
        <v>77</v>
      </c>
      <c r="J73" s="89">
        <f t="shared" si="0"/>
        <v>3</v>
      </c>
      <c r="K73" s="89">
        <v>4.45</v>
      </c>
      <c r="L73" s="89">
        <v>6.43</v>
      </c>
      <c r="M73" s="87">
        <v>0.5</v>
      </c>
      <c r="N73" s="89">
        <f t="shared" si="6"/>
        <v>2.23</v>
      </c>
      <c r="O73" s="89">
        <f t="shared" si="12"/>
        <v>2.23</v>
      </c>
      <c r="P73" s="105">
        <f t="shared" si="3"/>
        <v>6.69</v>
      </c>
      <c r="Q73" s="57"/>
    </row>
    <row r="74" spans="2:17" ht="13.5" customHeight="1" x14ac:dyDescent="0.25">
      <c r="B74" s="368"/>
      <c r="C74" s="82"/>
      <c r="D74" s="83" t="s">
        <v>135</v>
      </c>
      <c r="E74" s="84" t="s">
        <v>136</v>
      </c>
      <c r="F74" s="85" t="s">
        <v>137</v>
      </c>
      <c r="G74" s="86">
        <v>4.8499999999999996</v>
      </c>
      <c r="H74" s="87">
        <v>0.4</v>
      </c>
      <c r="I74" s="88" t="s">
        <v>77</v>
      </c>
      <c r="J74" s="89">
        <f t="shared" si="0"/>
        <v>2.91</v>
      </c>
      <c r="K74" s="89">
        <v>4.45</v>
      </c>
      <c r="L74" s="89">
        <v>6.43</v>
      </c>
      <c r="M74" s="87">
        <v>0.5</v>
      </c>
      <c r="N74" s="89">
        <f t="shared" si="6"/>
        <v>2.23</v>
      </c>
      <c r="O74" s="89">
        <f t="shared" si="12"/>
        <v>2.23</v>
      </c>
      <c r="P74" s="105">
        <f t="shared" si="3"/>
        <v>6.49</v>
      </c>
      <c r="Q74" s="57"/>
    </row>
    <row r="75" spans="2:17" ht="13.5" customHeight="1" x14ac:dyDescent="0.25">
      <c r="B75" s="368"/>
      <c r="C75" s="82"/>
      <c r="D75" s="83" t="s">
        <v>138</v>
      </c>
      <c r="E75" s="84" t="s">
        <v>139</v>
      </c>
      <c r="F75" s="85" t="s">
        <v>20</v>
      </c>
      <c r="G75" s="86">
        <v>14.2</v>
      </c>
      <c r="H75" s="87">
        <v>0.4</v>
      </c>
      <c r="I75" s="88" t="s">
        <v>77</v>
      </c>
      <c r="J75" s="89">
        <f t="shared" si="0"/>
        <v>8.52</v>
      </c>
      <c r="K75" s="89">
        <v>1.2</v>
      </c>
      <c r="L75" s="89">
        <v>1.2</v>
      </c>
      <c r="M75" s="87">
        <v>0.5</v>
      </c>
      <c r="N75" s="89">
        <f t="shared" si="6"/>
        <v>0.6</v>
      </c>
      <c r="O75" s="89">
        <f t="shared" si="12"/>
        <v>0.6</v>
      </c>
      <c r="P75" s="105">
        <f t="shared" si="3"/>
        <v>5.1100000000000003</v>
      </c>
      <c r="Q75" s="57"/>
    </row>
    <row r="76" spans="2:17" ht="13.5" customHeight="1" thickBot="1" x14ac:dyDescent="0.3">
      <c r="B76" s="363"/>
      <c r="C76" s="46"/>
      <c r="D76" s="47" t="s">
        <v>140</v>
      </c>
      <c r="E76" s="48" t="s">
        <v>141</v>
      </c>
      <c r="F76" s="102" t="s">
        <v>20</v>
      </c>
      <c r="G76" s="50">
        <v>3.75</v>
      </c>
      <c r="H76" s="51">
        <v>0.28000000000000003</v>
      </c>
      <c r="I76" s="52" t="s">
        <v>123</v>
      </c>
      <c r="J76" s="53">
        <f t="shared" si="0"/>
        <v>2.7</v>
      </c>
      <c r="K76" s="53">
        <v>4.45</v>
      </c>
      <c r="L76" s="53">
        <v>6.43</v>
      </c>
      <c r="M76" s="51">
        <v>0.5</v>
      </c>
      <c r="N76" s="53">
        <f t="shared" si="6"/>
        <v>2.23</v>
      </c>
      <c r="O76" s="53">
        <f t="shared" si="12"/>
        <v>2.23</v>
      </c>
      <c r="P76" s="56">
        <f t="shared" si="3"/>
        <v>6.02</v>
      </c>
      <c r="Q76" s="57"/>
    </row>
    <row r="77" spans="2:17" ht="13.5" customHeight="1" x14ac:dyDescent="0.25">
      <c r="B77" s="375"/>
      <c r="C77" s="113" t="s">
        <v>394</v>
      </c>
      <c r="D77" s="109"/>
      <c r="E77" s="35"/>
      <c r="F77" s="36"/>
      <c r="G77" s="37"/>
      <c r="H77" s="38"/>
      <c r="I77" s="39"/>
      <c r="J77" s="40"/>
      <c r="K77" s="40"/>
      <c r="L77" s="40"/>
      <c r="M77" s="38"/>
      <c r="N77" s="40"/>
      <c r="O77" s="40"/>
      <c r="P77" s="114"/>
      <c r="Q77" s="57"/>
    </row>
    <row r="78" spans="2:17" ht="13.5" customHeight="1" x14ac:dyDescent="0.25">
      <c r="B78" s="366"/>
      <c r="C78" s="598"/>
      <c r="D78" s="71" t="s">
        <v>601</v>
      </c>
      <c r="E78" s="72" t="s">
        <v>253</v>
      </c>
      <c r="F78" s="85" t="s">
        <v>20</v>
      </c>
      <c r="G78" s="86">
        <v>12.55</v>
      </c>
      <c r="H78" s="87">
        <v>0.43</v>
      </c>
      <c r="I78" s="88" t="s">
        <v>123</v>
      </c>
      <c r="J78" s="89">
        <f t="shared" ref="J78" si="13">ROUND(G78*(1-H78),2)</f>
        <v>7.15</v>
      </c>
      <c r="K78" s="89">
        <v>6.07</v>
      </c>
      <c r="L78" s="89">
        <v>4.79</v>
      </c>
      <c r="M78" s="87">
        <v>0.5</v>
      </c>
      <c r="N78" s="89">
        <f t="shared" ref="N78" si="14">ROUND(K78*M78,2)</f>
        <v>3.04</v>
      </c>
      <c r="O78" s="89">
        <f t="shared" ref="O78" si="15">MIN(4,N78)</f>
        <v>3.04</v>
      </c>
      <c r="P78" s="105">
        <f t="shared" si="3"/>
        <v>21.74</v>
      </c>
      <c r="Q78" s="57"/>
    </row>
    <row r="79" spans="2:17" ht="13.5" customHeight="1" x14ac:dyDescent="0.25">
      <c r="B79" s="368"/>
      <c r="C79" s="82"/>
      <c r="D79" s="83" t="s">
        <v>143</v>
      </c>
      <c r="E79" s="84" t="s">
        <v>144</v>
      </c>
      <c r="F79" s="85" t="s">
        <v>20</v>
      </c>
      <c r="G79" s="86">
        <v>44.61</v>
      </c>
      <c r="H79" s="87">
        <v>0.5</v>
      </c>
      <c r="I79" s="88" t="s">
        <v>123</v>
      </c>
      <c r="J79" s="89">
        <f t="shared" si="0"/>
        <v>22.31</v>
      </c>
      <c r="K79" s="89">
        <v>5.64</v>
      </c>
      <c r="L79" s="89">
        <v>4.79</v>
      </c>
      <c r="M79" s="87">
        <v>0.5</v>
      </c>
      <c r="N79" s="89">
        <f t="shared" si="6"/>
        <v>2.82</v>
      </c>
      <c r="O79" s="89">
        <f t="shared" ref="O79:O84" si="16">MIN(4,N79)</f>
        <v>2.82</v>
      </c>
      <c r="P79" s="105">
        <f t="shared" si="3"/>
        <v>62.91</v>
      </c>
      <c r="Q79" s="57"/>
    </row>
    <row r="80" spans="2:17" ht="13.5" customHeight="1" x14ac:dyDescent="0.25">
      <c r="B80" s="368"/>
      <c r="C80" s="82"/>
      <c r="D80" s="83" t="s">
        <v>145</v>
      </c>
      <c r="E80" s="84" t="s">
        <v>146</v>
      </c>
      <c r="F80" s="85" t="s">
        <v>20</v>
      </c>
      <c r="G80" s="86">
        <v>43.18</v>
      </c>
      <c r="H80" s="87">
        <v>0.5</v>
      </c>
      <c r="I80" s="88" t="s">
        <v>77</v>
      </c>
      <c r="J80" s="89">
        <f t="shared" si="0"/>
        <v>21.59</v>
      </c>
      <c r="K80" s="89">
        <v>5.64</v>
      </c>
      <c r="L80" s="89">
        <v>4.79</v>
      </c>
      <c r="M80" s="87">
        <v>0.5</v>
      </c>
      <c r="N80" s="89">
        <f t="shared" si="6"/>
        <v>2.82</v>
      </c>
      <c r="O80" s="89">
        <f t="shared" si="16"/>
        <v>2.82</v>
      </c>
      <c r="P80" s="105">
        <f t="shared" si="3"/>
        <v>60.88</v>
      </c>
      <c r="Q80" s="57"/>
    </row>
    <row r="81" spans="2:17" ht="13.5" customHeight="1" x14ac:dyDescent="0.25">
      <c r="B81" s="368"/>
      <c r="C81" s="82"/>
      <c r="D81" s="83" t="s">
        <v>147</v>
      </c>
      <c r="E81" s="84" t="s">
        <v>148</v>
      </c>
      <c r="F81" s="85" t="s">
        <v>20</v>
      </c>
      <c r="G81" s="86">
        <v>9.57</v>
      </c>
      <c r="H81" s="87">
        <v>0.43</v>
      </c>
      <c r="I81" s="88" t="s">
        <v>123</v>
      </c>
      <c r="J81" s="89">
        <f t="shared" si="0"/>
        <v>5.45</v>
      </c>
      <c r="K81" s="89">
        <v>6.07</v>
      </c>
      <c r="L81" s="89">
        <v>4.79</v>
      </c>
      <c r="M81" s="87">
        <v>0.5</v>
      </c>
      <c r="N81" s="89">
        <f t="shared" si="6"/>
        <v>3.04</v>
      </c>
      <c r="O81" s="89">
        <f t="shared" si="16"/>
        <v>3.04</v>
      </c>
      <c r="P81" s="105">
        <f t="shared" si="3"/>
        <v>16.57</v>
      </c>
      <c r="Q81" s="57"/>
    </row>
    <row r="82" spans="2:17" ht="13.5" customHeight="1" x14ac:dyDescent="0.25">
      <c r="B82" s="370"/>
      <c r="C82" s="94"/>
      <c r="D82" s="83" t="s">
        <v>149</v>
      </c>
      <c r="E82" s="84" t="s">
        <v>150</v>
      </c>
      <c r="F82" s="85" t="s">
        <v>20</v>
      </c>
      <c r="G82" s="86">
        <v>7.8</v>
      </c>
      <c r="H82" s="87">
        <v>0.44</v>
      </c>
      <c r="I82" s="88" t="s">
        <v>123</v>
      </c>
      <c r="J82" s="89">
        <f t="shared" si="0"/>
        <v>4.37</v>
      </c>
      <c r="K82" s="89">
        <v>6.07</v>
      </c>
      <c r="L82" s="89">
        <v>4.79</v>
      </c>
      <c r="M82" s="87">
        <v>0.5</v>
      </c>
      <c r="N82" s="89">
        <f t="shared" si="6"/>
        <v>3.04</v>
      </c>
      <c r="O82" s="89">
        <f t="shared" si="16"/>
        <v>3.04</v>
      </c>
      <c r="P82" s="105">
        <f t="shared" si="3"/>
        <v>13.28</v>
      </c>
      <c r="Q82" s="57"/>
    </row>
    <row r="83" spans="2:17" ht="13.5" customHeight="1" x14ac:dyDescent="0.25">
      <c r="B83" s="368"/>
      <c r="C83" s="82"/>
      <c r="D83" s="83" t="s">
        <v>151</v>
      </c>
      <c r="E83" s="84" t="s">
        <v>152</v>
      </c>
      <c r="F83" s="85" t="s">
        <v>20</v>
      </c>
      <c r="G83" s="86">
        <v>11.36</v>
      </c>
      <c r="H83" s="87">
        <v>0.44</v>
      </c>
      <c r="I83" s="88" t="s">
        <v>123</v>
      </c>
      <c r="J83" s="89">
        <f>ROUND(G83*(1-H83),2)</f>
        <v>6.36</v>
      </c>
      <c r="K83" s="89">
        <v>6.07</v>
      </c>
      <c r="L83" s="89">
        <v>4.79</v>
      </c>
      <c r="M83" s="87">
        <v>0.5</v>
      </c>
      <c r="N83" s="89">
        <f>ROUND(K83*M83,2)</f>
        <v>3.04</v>
      </c>
      <c r="O83" s="89">
        <f t="shared" si="16"/>
        <v>3.04</v>
      </c>
      <c r="P83" s="105">
        <f>ROUND(O83*$J83,2)</f>
        <v>19.329999999999998</v>
      </c>
      <c r="Q83" s="57"/>
    </row>
    <row r="84" spans="2:17" ht="13.5" customHeight="1" thickBot="1" x14ac:dyDescent="0.3">
      <c r="B84" s="376"/>
      <c r="C84" s="59"/>
      <c r="D84" s="60" t="s">
        <v>153</v>
      </c>
      <c r="E84" s="61" t="s">
        <v>154</v>
      </c>
      <c r="F84" s="49" t="s">
        <v>20</v>
      </c>
      <c r="G84" s="62">
        <v>85.88</v>
      </c>
      <c r="H84" s="63">
        <v>0.7</v>
      </c>
      <c r="I84" s="64" t="s">
        <v>123</v>
      </c>
      <c r="J84" s="65">
        <f t="shared" si="0"/>
        <v>25.76</v>
      </c>
      <c r="K84" s="65">
        <v>4.53</v>
      </c>
      <c r="L84" s="65">
        <v>4.79</v>
      </c>
      <c r="M84" s="63">
        <v>0.5</v>
      </c>
      <c r="N84" s="65">
        <f t="shared" si="6"/>
        <v>2.27</v>
      </c>
      <c r="O84" s="65">
        <f t="shared" si="16"/>
        <v>2.27</v>
      </c>
      <c r="P84" s="68">
        <f t="shared" si="3"/>
        <v>58.48</v>
      </c>
      <c r="Q84" s="57"/>
    </row>
    <row r="85" spans="2:17" ht="13.5" customHeight="1" x14ac:dyDescent="0.25">
      <c r="B85" s="375"/>
      <c r="C85" s="113" t="s">
        <v>401</v>
      </c>
      <c r="D85" s="109"/>
      <c r="E85" s="35"/>
      <c r="F85" s="36"/>
      <c r="G85" s="37"/>
      <c r="H85" s="38"/>
      <c r="I85" s="39"/>
      <c r="J85" s="40"/>
      <c r="K85" s="40"/>
      <c r="L85" s="40"/>
      <c r="M85" s="38"/>
      <c r="N85" s="40"/>
      <c r="O85" s="40"/>
      <c r="P85" s="114"/>
      <c r="Q85" s="57"/>
    </row>
    <row r="86" spans="2:17" ht="13.5" customHeight="1" x14ac:dyDescent="0.25">
      <c r="B86" s="368"/>
      <c r="C86" s="82"/>
      <c r="D86" s="83" t="s">
        <v>156</v>
      </c>
      <c r="E86" s="84" t="s">
        <v>157</v>
      </c>
      <c r="F86" s="85" t="s">
        <v>20</v>
      </c>
      <c r="G86" s="86">
        <v>4.8600000000000003</v>
      </c>
      <c r="H86" s="87">
        <v>0.3</v>
      </c>
      <c r="I86" s="88" t="s">
        <v>158</v>
      </c>
      <c r="J86" s="89">
        <f t="shared" si="0"/>
        <v>3.4</v>
      </c>
      <c r="K86" s="89">
        <v>5.6</v>
      </c>
      <c r="L86" s="89">
        <v>6.43</v>
      </c>
      <c r="M86" s="87">
        <v>0.5</v>
      </c>
      <c r="N86" s="89">
        <f t="shared" si="6"/>
        <v>2.8</v>
      </c>
      <c r="O86" s="89">
        <f t="shared" ref="O86:O97" si="17">MIN(4,N86)</f>
        <v>2.8</v>
      </c>
      <c r="P86" s="105">
        <f t="shared" si="3"/>
        <v>9.52</v>
      </c>
      <c r="Q86" s="57"/>
    </row>
    <row r="87" spans="2:17" ht="13.5" customHeight="1" x14ac:dyDescent="0.25">
      <c r="B87" s="368"/>
      <c r="C87" s="82"/>
      <c r="D87" s="83" t="s">
        <v>159</v>
      </c>
      <c r="E87" s="84" t="s">
        <v>160</v>
      </c>
      <c r="F87" s="85" t="s">
        <v>20</v>
      </c>
      <c r="G87" s="86">
        <v>6.94</v>
      </c>
      <c r="H87" s="87">
        <v>0.3</v>
      </c>
      <c r="I87" s="88" t="s">
        <v>77</v>
      </c>
      <c r="J87" s="89">
        <f t="shared" si="0"/>
        <v>4.8600000000000003</v>
      </c>
      <c r="K87" s="89">
        <v>5.6</v>
      </c>
      <c r="L87" s="89">
        <v>6.43</v>
      </c>
      <c r="M87" s="87">
        <v>0.5</v>
      </c>
      <c r="N87" s="89">
        <f t="shared" si="6"/>
        <v>2.8</v>
      </c>
      <c r="O87" s="89">
        <f t="shared" si="17"/>
        <v>2.8</v>
      </c>
      <c r="P87" s="105">
        <f t="shared" si="3"/>
        <v>13.61</v>
      </c>
      <c r="Q87" s="57"/>
    </row>
    <row r="88" spans="2:17" ht="13.5" customHeight="1" x14ac:dyDescent="0.25">
      <c r="B88" s="368"/>
      <c r="C88" s="82"/>
      <c r="D88" s="83" t="s">
        <v>161</v>
      </c>
      <c r="E88" s="84" t="s">
        <v>162</v>
      </c>
      <c r="F88" s="85" t="s">
        <v>20</v>
      </c>
      <c r="G88" s="86">
        <v>2.29</v>
      </c>
      <c r="H88" s="87">
        <v>0.48</v>
      </c>
      <c r="I88" s="88" t="s">
        <v>123</v>
      </c>
      <c r="J88" s="89">
        <f t="shared" si="0"/>
        <v>1.19</v>
      </c>
      <c r="K88" s="89">
        <v>5.6</v>
      </c>
      <c r="L88" s="89">
        <v>6.43</v>
      </c>
      <c r="M88" s="87">
        <v>0.5</v>
      </c>
      <c r="N88" s="89">
        <f t="shared" si="6"/>
        <v>2.8</v>
      </c>
      <c r="O88" s="89">
        <f t="shared" si="17"/>
        <v>2.8</v>
      </c>
      <c r="P88" s="105">
        <f t="shared" si="3"/>
        <v>3.33</v>
      </c>
      <c r="Q88" s="57"/>
    </row>
    <row r="89" spans="2:17" ht="13.5" customHeight="1" x14ac:dyDescent="0.25">
      <c r="B89" s="368"/>
      <c r="C89" s="82"/>
      <c r="D89" s="83" t="s">
        <v>163</v>
      </c>
      <c r="E89" s="84" t="s">
        <v>164</v>
      </c>
      <c r="F89" s="85" t="s">
        <v>20</v>
      </c>
      <c r="G89" s="86">
        <v>8.51</v>
      </c>
      <c r="H89" s="87">
        <v>0.53</v>
      </c>
      <c r="I89" s="88" t="s">
        <v>123</v>
      </c>
      <c r="J89" s="89">
        <f t="shared" si="0"/>
        <v>4</v>
      </c>
      <c r="K89" s="89">
        <v>5.6</v>
      </c>
      <c r="L89" s="89">
        <v>6.43</v>
      </c>
      <c r="M89" s="87">
        <v>0.5</v>
      </c>
      <c r="N89" s="89">
        <f t="shared" si="6"/>
        <v>2.8</v>
      </c>
      <c r="O89" s="89">
        <f t="shared" si="17"/>
        <v>2.8</v>
      </c>
      <c r="P89" s="105">
        <f t="shared" si="3"/>
        <v>11.2</v>
      </c>
      <c r="Q89" s="57"/>
    </row>
    <row r="90" spans="2:17" ht="13.5" customHeight="1" x14ac:dyDescent="0.25">
      <c r="B90" s="368"/>
      <c r="C90" s="82"/>
      <c r="D90" s="83" t="s">
        <v>165</v>
      </c>
      <c r="E90" s="84" t="s">
        <v>166</v>
      </c>
      <c r="F90" s="85" t="s">
        <v>20</v>
      </c>
      <c r="G90" s="86">
        <v>10.25</v>
      </c>
      <c r="H90" s="87">
        <v>0.49</v>
      </c>
      <c r="I90" s="88" t="s">
        <v>123</v>
      </c>
      <c r="J90" s="89">
        <f t="shared" si="0"/>
        <v>5.23</v>
      </c>
      <c r="K90" s="89">
        <v>5.6</v>
      </c>
      <c r="L90" s="89">
        <v>6.43</v>
      </c>
      <c r="M90" s="87">
        <v>0.5</v>
      </c>
      <c r="N90" s="89">
        <f t="shared" si="6"/>
        <v>2.8</v>
      </c>
      <c r="O90" s="89">
        <f t="shared" si="17"/>
        <v>2.8</v>
      </c>
      <c r="P90" s="105">
        <f t="shared" si="3"/>
        <v>14.64</v>
      </c>
      <c r="Q90" s="57"/>
    </row>
    <row r="91" spans="2:17" ht="13.5" customHeight="1" x14ac:dyDescent="0.25">
      <c r="B91" s="368"/>
      <c r="C91" s="82"/>
      <c r="D91" s="83" t="s">
        <v>604</v>
      </c>
      <c r="E91" s="84" t="s">
        <v>167</v>
      </c>
      <c r="F91" s="85" t="s">
        <v>168</v>
      </c>
      <c r="G91" s="86">
        <v>3.4</v>
      </c>
      <c r="H91" s="87">
        <v>0.34</v>
      </c>
      <c r="I91" s="88" t="s">
        <v>123</v>
      </c>
      <c r="J91" s="89">
        <f t="shared" si="0"/>
        <v>2.2400000000000002</v>
      </c>
      <c r="K91" s="89">
        <v>5.6</v>
      </c>
      <c r="L91" s="89">
        <v>6.43</v>
      </c>
      <c r="M91" s="87">
        <v>0.5</v>
      </c>
      <c r="N91" s="89">
        <f t="shared" si="6"/>
        <v>2.8</v>
      </c>
      <c r="O91" s="89">
        <f t="shared" si="17"/>
        <v>2.8</v>
      </c>
      <c r="P91" s="105">
        <f t="shared" ref="P91:P101" si="18">ROUND(O91*$J91,2)</f>
        <v>6.27</v>
      </c>
      <c r="Q91" s="57"/>
    </row>
    <row r="92" spans="2:17" ht="13.5" customHeight="1" x14ac:dyDescent="0.25">
      <c r="B92" s="368"/>
      <c r="C92" s="82"/>
      <c r="D92" s="83" t="s">
        <v>606</v>
      </c>
      <c r="E92" s="84" t="s">
        <v>169</v>
      </c>
      <c r="F92" s="85" t="s">
        <v>168</v>
      </c>
      <c r="G92" s="86">
        <v>5.19</v>
      </c>
      <c r="H92" s="87">
        <v>0.34</v>
      </c>
      <c r="I92" s="88" t="s">
        <v>123</v>
      </c>
      <c r="J92" s="89">
        <f>ROUND(G92*(1-H92),2)</f>
        <v>3.43</v>
      </c>
      <c r="K92" s="89">
        <v>5.6</v>
      </c>
      <c r="L92" s="89">
        <v>6.43</v>
      </c>
      <c r="M92" s="87">
        <v>0.5</v>
      </c>
      <c r="N92" s="89">
        <f>ROUND(K92*M92,2)</f>
        <v>2.8</v>
      </c>
      <c r="O92" s="89">
        <f>MIN(4,N92)</f>
        <v>2.8</v>
      </c>
      <c r="P92" s="105">
        <f>ROUND(O92*$J92,2)</f>
        <v>9.6</v>
      </c>
      <c r="Q92" s="57"/>
    </row>
    <row r="93" spans="2:17" ht="13.5" customHeight="1" x14ac:dyDescent="0.25">
      <c r="B93" s="368"/>
      <c r="C93" s="82"/>
      <c r="D93" s="83" t="s">
        <v>605</v>
      </c>
      <c r="E93" s="84" t="s">
        <v>170</v>
      </c>
      <c r="F93" s="85" t="s">
        <v>168</v>
      </c>
      <c r="G93" s="86">
        <v>6.59</v>
      </c>
      <c r="H93" s="87">
        <v>0.34</v>
      </c>
      <c r="I93" s="88" t="s">
        <v>123</v>
      </c>
      <c r="J93" s="89">
        <f>ROUND(G93*(1-H93),2)</f>
        <v>4.3499999999999996</v>
      </c>
      <c r="K93" s="89">
        <v>5.6</v>
      </c>
      <c r="L93" s="89">
        <v>6.43</v>
      </c>
      <c r="M93" s="87">
        <v>0.5</v>
      </c>
      <c r="N93" s="89">
        <f>ROUND(K93*M93,2)</f>
        <v>2.8</v>
      </c>
      <c r="O93" s="89">
        <f>MIN(4,N93)</f>
        <v>2.8</v>
      </c>
      <c r="P93" s="105">
        <f>ROUND(O93*$J93,2)</f>
        <v>12.18</v>
      </c>
      <c r="Q93" s="57"/>
    </row>
    <row r="94" spans="2:17" ht="13.5" customHeight="1" x14ac:dyDescent="0.25">
      <c r="B94" s="368"/>
      <c r="C94" s="82"/>
      <c r="D94" s="83" t="s">
        <v>171</v>
      </c>
      <c r="E94" s="84" t="s">
        <v>172</v>
      </c>
      <c r="F94" s="85" t="s">
        <v>20</v>
      </c>
      <c r="G94" s="86">
        <v>8.9499999999999993</v>
      </c>
      <c r="H94" s="87">
        <v>0.36</v>
      </c>
      <c r="I94" s="88" t="s">
        <v>123</v>
      </c>
      <c r="J94" s="89">
        <f t="shared" ref="J94:J101" si="19">ROUND(G94*(1-H94),2)</f>
        <v>5.73</v>
      </c>
      <c r="K94" s="89">
        <v>5.6</v>
      </c>
      <c r="L94" s="89">
        <v>6.43</v>
      </c>
      <c r="M94" s="87">
        <v>0.5</v>
      </c>
      <c r="N94" s="89">
        <f t="shared" si="6"/>
        <v>2.8</v>
      </c>
      <c r="O94" s="89">
        <f t="shared" si="17"/>
        <v>2.8</v>
      </c>
      <c r="P94" s="105">
        <f t="shared" si="18"/>
        <v>16.04</v>
      </c>
      <c r="Q94" s="57"/>
    </row>
    <row r="95" spans="2:17" ht="13.5" customHeight="1" x14ac:dyDescent="0.25">
      <c r="B95" s="366"/>
      <c r="C95" s="70"/>
      <c r="D95" s="71" t="s">
        <v>173</v>
      </c>
      <c r="E95" s="72" t="s">
        <v>174</v>
      </c>
      <c r="F95" s="73" t="s">
        <v>20</v>
      </c>
      <c r="G95" s="74">
        <v>5</v>
      </c>
      <c r="H95" s="75">
        <v>0.3</v>
      </c>
      <c r="I95" s="76" t="s">
        <v>77</v>
      </c>
      <c r="J95" s="77">
        <f t="shared" si="19"/>
        <v>3.5</v>
      </c>
      <c r="K95" s="77">
        <v>5.6</v>
      </c>
      <c r="L95" s="77">
        <v>6.43</v>
      </c>
      <c r="M95" s="75">
        <v>0.5</v>
      </c>
      <c r="N95" s="77">
        <f t="shared" si="6"/>
        <v>2.8</v>
      </c>
      <c r="O95" s="77">
        <f t="shared" si="17"/>
        <v>2.8</v>
      </c>
      <c r="P95" s="115">
        <f t="shared" si="18"/>
        <v>9.8000000000000007</v>
      </c>
      <c r="Q95" s="57"/>
    </row>
    <row r="96" spans="2:17" ht="13.5" customHeight="1" x14ac:dyDescent="0.25">
      <c r="B96" s="368"/>
      <c r="C96" s="82"/>
      <c r="D96" s="83" t="s">
        <v>418</v>
      </c>
      <c r="E96" s="84" t="s">
        <v>419</v>
      </c>
      <c r="F96" s="85" t="s">
        <v>20</v>
      </c>
      <c r="G96" s="86">
        <v>16.62</v>
      </c>
      <c r="H96" s="87">
        <v>0.3</v>
      </c>
      <c r="I96" s="88" t="s">
        <v>77</v>
      </c>
      <c r="J96" s="89">
        <f t="shared" ref="J96" si="20">ROUND(G96*(1-H96),2)</f>
        <v>11.63</v>
      </c>
      <c r="K96" s="89">
        <v>5.6</v>
      </c>
      <c r="L96" s="89">
        <v>6.43</v>
      </c>
      <c r="M96" s="87">
        <v>0.5</v>
      </c>
      <c r="N96" s="89">
        <f t="shared" ref="N96" si="21">ROUND(K96*M96,2)</f>
        <v>2.8</v>
      </c>
      <c r="O96" s="89">
        <f t="shared" ref="O96" si="22">MIN(4,N96)</f>
        <v>2.8</v>
      </c>
      <c r="P96" s="105">
        <f t="shared" ref="P96" si="23">ROUND(O96*$J96,2)</f>
        <v>32.56</v>
      </c>
      <c r="Q96" s="57"/>
    </row>
    <row r="97" spans="1:17" ht="13.5" customHeight="1" thickBot="1" x14ac:dyDescent="0.3">
      <c r="B97" s="378"/>
      <c r="C97" s="117"/>
      <c r="D97" s="118" t="s">
        <v>175</v>
      </c>
      <c r="E97" s="119" t="s">
        <v>176</v>
      </c>
      <c r="F97" s="73" t="s">
        <v>20</v>
      </c>
      <c r="G97" s="120">
        <v>1.95</v>
      </c>
      <c r="H97" s="121">
        <v>0.3</v>
      </c>
      <c r="I97" s="122" t="s">
        <v>77</v>
      </c>
      <c r="J97" s="123">
        <f t="shared" si="19"/>
        <v>1.37</v>
      </c>
      <c r="K97" s="123">
        <v>5.6</v>
      </c>
      <c r="L97" s="123">
        <v>6.43</v>
      </c>
      <c r="M97" s="121">
        <v>0.5</v>
      </c>
      <c r="N97" s="123">
        <f t="shared" si="6"/>
        <v>2.8</v>
      </c>
      <c r="O97" s="123">
        <f t="shared" si="17"/>
        <v>2.8</v>
      </c>
      <c r="P97" s="80">
        <f t="shared" si="18"/>
        <v>3.84</v>
      </c>
      <c r="Q97" s="57"/>
    </row>
    <row r="98" spans="1:17" ht="13.5" customHeight="1" x14ac:dyDescent="0.25">
      <c r="B98" s="107" t="s">
        <v>177</v>
      </c>
      <c r="C98" s="108"/>
      <c r="D98" s="109"/>
      <c r="E98" s="35"/>
      <c r="F98" s="36"/>
      <c r="G98" s="37"/>
      <c r="H98" s="38"/>
      <c r="I98" s="39"/>
      <c r="J98" s="40"/>
      <c r="K98" s="40"/>
      <c r="L98" s="40"/>
      <c r="M98" s="38"/>
      <c r="N98" s="40"/>
      <c r="O98" s="40"/>
      <c r="P98" s="114"/>
      <c r="Q98" s="57"/>
    </row>
    <row r="99" spans="1:17" ht="13.5" customHeight="1" x14ac:dyDescent="0.25">
      <c r="B99" s="368"/>
      <c r="C99" s="82"/>
      <c r="D99" s="83" t="s">
        <v>178</v>
      </c>
      <c r="E99" s="84" t="s">
        <v>179</v>
      </c>
      <c r="F99" s="85" t="s">
        <v>20</v>
      </c>
      <c r="G99" s="86">
        <v>12.13</v>
      </c>
      <c r="H99" s="87">
        <v>0.4</v>
      </c>
      <c r="I99" s="88" t="s">
        <v>77</v>
      </c>
      <c r="J99" s="89">
        <f t="shared" si="19"/>
        <v>7.28</v>
      </c>
      <c r="K99" s="89">
        <v>4.45</v>
      </c>
      <c r="L99" s="89">
        <v>3.39</v>
      </c>
      <c r="M99" s="87">
        <v>0.5</v>
      </c>
      <c r="N99" s="89">
        <f t="shared" si="6"/>
        <v>2.23</v>
      </c>
      <c r="O99" s="89">
        <f>MIN(4,N99)</f>
        <v>2.23</v>
      </c>
      <c r="P99" s="105">
        <f t="shared" si="18"/>
        <v>16.23</v>
      </c>
      <c r="Q99" s="57"/>
    </row>
    <row r="100" spans="1:17" ht="13.5" customHeight="1" x14ac:dyDescent="0.25">
      <c r="B100" s="370"/>
      <c r="C100" s="94"/>
      <c r="D100" s="83" t="s">
        <v>180</v>
      </c>
      <c r="E100" s="96" t="s">
        <v>181</v>
      </c>
      <c r="F100" s="104" t="s">
        <v>182</v>
      </c>
      <c r="G100" s="97">
        <v>21.01</v>
      </c>
      <c r="H100" s="98">
        <v>0.47</v>
      </c>
      <c r="I100" s="99" t="s">
        <v>123</v>
      </c>
      <c r="J100" s="100">
        <f t="shared" si="19"/>
        <v>11.14</v>
      </c>
      <c r="K100" s="100">
        <v>4.45</v>
      </c>
      <c r="L100" s="100">
        <v>3.39</v>
      </c>
      <c r="M100" s="98">
        <v>0.5</v>
      </c>
      <c r="N100" s="100">
        <f t="shared" si="6"/>
        <v>2.23</v>
      </c>
      <c r="O100" s="100">
        <f>MIN(4,N100)</f>
        <v>2.23</v>
      </c>
      <c r="P100" s="92">
        <f t="shared" si="18"/>
        <v>24.84</v>
      </c>
      <c r="Q100" s="57"/>
    </row>
    <row r="101" spans="1:17" ht="13.5" customHeight="1" thickBot="1" x14ac:dyDescent="0.3">
      <c r="B101" s="363"/>
      <c r="C101" s="46"/>
      <c r="D101" s="47" t="s">
        <v>183</v>
      </c>
      <c r="E101" s="48" t="s">
        <v>184</v>
      </c>
      <c r="F101" s="102" t="s">
        <v>168</v>
      </c>
      <c r="G101" s="50">
        <v>1.45</v>
      </c>
      <c r="H101" s="51">
        <v>0.3</v>
      </c>
      <c r="I101" s="52" t="s">
        <v>77</v>
      </c>
      <c r="J101" s="53">
        <f t="shared" si="19"/>
        <v>1.02</v>
      </c>
      <c r="K101" s="53">
        <v>6.41</v>
      </c>
      <c r="L101" s="53">
        <v>3.39</v>
      </c>
      <c r="M101" s="51">
        <v>0.5</v>
      </c>
      <c r="N101" s="53">
        <f t="shared" si="6"/>
        <v>3.21</v>
      </c>
      <c r="O101" s="53">
        <f>MIN(4,N101)</f>
        <v>3.21</v>
      </c>
      <c r="P101" s="56">
        <f t="shared" si="18"/>
        <v>3.27</v>
      </c>
      <c r="Q101" s="57"/>
    </row>
    <row r="102" spans="1:17" x14ac:dyDescent="0.25">
      <c r="B102" s="692" t="s">
        <v>416</v>
      </c>
      <c r="C102" s="692"/>
      <c r="D102" s="692"/>
      <c r="E102" s="692"/>
      <c r="F102" s="692"/>
      <c r="G102" s="4"/>
      <c r="H102" s="124" t="s">
        <v>256</v>
      </c>
      <c r="I102" s="125"/>
      <c r="J102" s="126"/>
      <c r="K102" s="126"/>
      <c r="L102" s="126"/>
      <c r="M102" s="127"/>
      <c r="N102" s="126"/>
      <c r="O102" s="125"/>
      <c r="P102" s="125"/>
      <c r="Q102" s="3"/>
    </row>
    <row r="103" spans="1:17" x14ac:dyDescent="0.25">
      <c r="A103" s="1"/>
      <c r="B103" s="693"/>
      <c r="C103" s="693"/>
      <c r="D103" s="693"/>
      <c r="E103" s="693"/>
      <c r="F103" s="693"/>
      <c r="G103" s="4"/>
      <c r="H103" s="128" t="s">
        <v>417</v>
      </c>
      <c r="I103" s="125"/>
      <c r="J103" s="126"/>
      <c r="K103" s="126"/>
      <c r="L103" s="126"/>
      <c r="M103" s="127"/>
      <c r="N103" s="126"/>
      <c r="O103" s="125"/>
      <c r="P103" s="125"/>
      <c r="Q103" s="3"/>
    </row>
    <row r="104" spans="1:17" x14ac:dyDescent="0.25">
      <c r="A104" s="1"/>
      <c r="B104" s="693"/>
      <c r="C104" s="693"/>
      <c r="D104" s="693"/>
      <c r="E104" s="693"/>
      <c r="F104" s="693"/>
      <c r="G104" s="4"/>
      <c r="H104" s="129" t="s">
        <v>258</v>
      </c>
      <c r="I104" s="125"/>
      <c r="J104" s="126"/>
      <c r="K104" s="126"/>
      <c r="L104" s="126"/>
      <c r="M104" s="127"/>
      <c r="N104" s="126"/>
      <c r="O104" s="125"/>
      <c r="P104" s="125"/>
      <c r="Q104" s="3"/>
    </row>
    <row r="105" spans="1:17" ht="12" customHeight="1" x14ac:dyDescent="0.25">
      <c r="A105" s="1"/>
      <c r="B105" s="693"/>
      <c r="C105" s="693"/>
      <c r="D105" s="693"/>
      <c r="E105" s="693"/>
      <c r="F105" s="693"/>
      <c r="G105" s="4"/>
      <c r="H105" s="129" t="s">
        <v>259</v>
      </c>
      <c r="I105" s="125"/>
      <c r="J105" s="126"/>
      <c r="K105" s="126"/>
      <c r="L105" s="126"/>
      <c r="M105" s="127"/>
      <c r="N105" s="126"/>
      <c r="O105" s="125"/>
      <c r="P105" s="125"/>
      <c r="Q105" s="3"/>
    </row>
    <row r="106" spans="1:17" x14ac:dyDescent="0.25">
      <c r="A106" s="1"/>
      <c r="B106" s="1"/>
      <c r="C106" s="1"/>
      <c r="D106" s="1"/>
      <c r="E106" s="2"/>
      <c r="F106" s="3"/>
      <c r="G106" s="4"/>
      <c r="H106" s="5"/>
      <c r="I106" s="3"/>
      <c r="J106" s="4"/>
      <c r="K106" s="4"/>
      <c r="L106" s="4"/>
      <c r="M106" s="5"/>
      <c r="N106" s="4"/>
      <c r="O106" s="3"/>
      <c r="P106" s="3"/>
      <c r="Q106" s="3"/>
    </row>
    <row r="107" spans="1:17" x14ac:dyDescent="0.25">
      <c r="A107" s="1"/>
    </row>
  </sheetData>
  <sheetProtection algorithmName="SHA-512" hashValue="VufFDysDsWP7TzAlTJcv0WGyZZqd0uE/Szg10jyVNTCT90DC1bBahcNh/fdvHLwIN/gWWmR18fcz4ahrQhJ8NQ==" saltValue="8NUyLK9aW2TuAy47iyxQEQ==" spinCount="100000" sheet="1" insertRows="0"/>
  <mergeCells count="3">
    <mergeCell ref="B2:P2"/>
    <mergeCell ref="B3:D3"/>
    <mergeCell ref="B102:F105"/>
  </mergeCells>
  <printOptions horizontalCentered="1"/>
  <pageMargins left="0.7" right="0.7" top="0.75" bottom="0.75" header="0.3" footer="0.3"/>
  <pageSetup paperSize="17" scale="76" orientation="portrait" r:id="rId1"/>
  <headerFooter alignWithMargins="0"/>
  <ignoredErrors>
    <ignoredError sqref="E97:E101 E7:E9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6"/>
  <sheetViews>
    <sheetView showGridLines="0" view="pageBreakPreview" zoomScaleNormal="70" zoomScaleSheetLayoutView="100" workbookViewId="0">
      <selection activeCell="D20" sqref="D20"/>
    </sheetView>
  </sheetViews>
  <sheetFormatPr defaultRowHeight="13.2" x14ac:dyDescent="0.25"/>
  <cols>
    <col min="1" max="1" width="3.88671875" style="9" customWidth="1"/>
    <col min="2" max="3" width="1.109375" style="9" customWidth="1"/>
    <col min="4" max="4" width="53.88671875" style="9" bestFit="1" customWidth="1"/>
    <col min="5" max="5" width="6.109375" style="130" customWidth="1"/>
    <col min="6" max="6" width="123.109375" style="9" bestFit="1" customWidth="1"/>
    <col min="7" max="7" width="3.88671875" style="44" customWidth="1"/>
    <col min="8" max="208" width="9.109375" style="9"/>
    <col min="209" max="210" width="1.109375" style="9" customWidth="1"/>
    <col min="211" max="211" width="36.109375" style="9" customWidth="1"/>
    <col min="212" max="212" width="9" style="9" customWidth="1"/>
    <col min="213" max="213" width="0" style="9" hidden="1" customWidth="1"/>
    <col min="214" max="214" width="19.88671875" style="9" bestFit="1" customWidth="1"/>
    <col min="215" max="215" width="7.88671875" style="9" customWidth="1"/>
    <col min="216" max="216" width="5.88671875" style="9" customWidth="1"/>
    <col min="217" max="217" width="7.109375" style="9" customWidth="1"/>
    <col min="218" max="218" width="8" style="9" customWidth="1"/>
    <col min="219" max="219" width="9.109375" style="9"/>
    <col min="220" max="220" width="6.109375" style="9" customWidth="1"/>
    <col min="221" max="223" width="8.109375" style="9" customWidth="1"/>
    <col min="224" max="224" width="9.109375" style="9"/>
    <col min="225" max="228" width="10.5546875" style="9" bestFit="1" customWidth="1"/>
    <col min="229" max="232" width="10.88671875" style="9" customWidth="1"/>
    <col min="233" max="464" width="9.109375" style="9"/>
    <col min="465" max="466" width="1.109375" style="9" customWidth="1"/>
    <col min="467" max="467" width="36.109375" style="9" customWidth="1"/>
    <col min="468" max="468" width="9" style="9" customWidth="1"/>
    <col min="469" max="469" width="0" style="9" hidden="1" customWidth="1"/>
    <col min="470" max="470" width="19.88671875" style="9" bestFit="1" customWidth="1"/>
    <col min="471" max="471" width="7.88671875" style="9" customWidth="1"/>
    <col min="472" max="472" width="5.88671875" style="9" customWidth="1"/>
    <col min="473" max="473" width="7.109375" style="9" customWidth="1"/>
    <col min="474" max="474" width="8" style="9" customWidth="1"/>
    <col min="475" max="475" width="9.109375" style="9"/>
    <col min="476" max="476" width="6.109375" style="9" customWidth="1"/>
    <col min="477" max="479" width="8.109375" style="9" customWidth="1"/>
    <col min="480" max="480" width="9.109375" style="9"/>
    <col min="481" max="484" width="10.5546875" style="9" bestFit="1" customWidth="1"/>
    <col min="485" max="488" width="10.88671875" style="9" customWidth="1"/>
    <col min="489" max="720" width="9.109375" style="9"/>
    <col min="721" max="722" width="1.109375" style="9" customWidth="1"/>
    <col min="723" max="723" width="36.109375" style="9" customWidth="1"/>
    <col min="724" max="724" width="9" style="9" customWidth="1"/>
    <col min="725" max="725" width="0" style="9" hidden="1" customWidth="1"/>
    <col min="726" max="726" width="19.88671875" style="9" bestFit="1" customWidth="1"/>
    <col min="727" max="727" width="7.88671875" style="9" customWidth="1"/>
    <col min="728" max="728" width="5.88671875" style="9" customWidth="1"/>
    <col min="729" max="729" width="7.109375" style="9" customWidth="1"/>
    <col min="730" max="730" width="8" style="9" customWidth="1"/>
    <col min="731" max="731" width="9.109375" style="9"/>
    <col min="732" max="732" width="6.109375" style="9" customWidth="1"/>
    <col min="733" max="735" width="8.109375" style="9" customWidth="1"/>
    <col min="736" max="736" width="9.109375" style="9"/>
    <col min="737" max="740" width="10.5546875" style="9" bestFit="1" customWidth="1"/>
    <col min="741" max="744" width="10.88671875" style="9" customWidth="1"/>
    <col min="745" max="976" width="9.109375" style="9"/>
    <col min="977" max="978" width="1.109375" style="9" customWidth="1"/>
    <col min="979" max="979" width="36.109375" style="9" customWidth="1"/>
    <col min="980" max="980" width="9" style="9" customWidth="1"/>
    <col min="981" max="981" width="0" style="9" hidden="1" customWidth="1"/>
    <col min="982" max="982" width="19.88671875" style="9" bestFit="1" customWidth="1"/>
    <col min="983" max="983" width="7.88671875" style="9" customWidth="1"/>
    <col min="984" max="984" width="5.88671875" style="9" customWidth="1"/>
    <col min="985" max="985" width="7.109375" style="9" customWidth="1"/>
    <col min="986" max="986" width="8" style="9" customWidth="1"/>
    <col min="987" max="987" width="9.109375" style="9"/>
    <col min="988" max="988" width="6.109375" style="9" customWidth="1"/>
    <col min="989" max="991" width="8.109375" style="9" customWidth="1"/>
    <col min="992" max="992" width="9.109375" style="9"/>
    <col min="993" max="996" width="10.5546875" style="9" bestFit="1" customWidth="1"/>
    <col min="997" max="1000" width="10.88671875" style="9" customWidth="1"/>
    <col min="1001" max="1232" width="9.109375" style="9"/>
    <col min="1233" max="1234" width="1.109375" style="9" customWidth="1"/>
    <col min="1235" max="1235" width="36.109375" style="9" customWidth="1"/>
    <col min="1236" max="1236" width="9" style="9" customWidth="1"/>
    <col min="1237" max="1237" width="0" style="9" hidden="1" customWidth="1"/>
    <col min="1238" max="1238" width="19.88671875" style="9" bestFit="1" customWidth="1"/>
    <col min="1239" max="1239" width="7.88671875" style="9" customWidth="1"/>
    <col min="1240" max="1240" width="5.88671875" style="9" customWidth="1"/>
    <col min="1241" max="1241" width="7.109375" style="9" customWidth="1"/>
    <col min="1242" max="1242" width="8" style="9" customWidth="1"/>
    <col min="1243" max="1243" width="9.109375" style="9"/>
    <col min="1244" max="1244" width="6.109375" style="9" customWidth="1"/>
    <col min="1245" max="1247" width="8.109375" style="9" customWidth="1"/>
    <col min="1248" max="1248" width="9.109375" style="9"/>
    <col min="1249" max="1252" width="10.5546875" style="9" bestFit="1" customWidth="1"/>
    <col min="1253" max="1256" width="10.88671875" style="9" customWidth="1"/>
    <col min="1257" max="1488" width="9.109375" style="9"/>
    <col min="1489" max="1490" width="1.109375" style="9" customWidth="1"/>
    <col min="1491" max="1491" width="36.109375" style="9" customWidth="1"/>
    <col min="1492" max="1492" width="9" style="9" customWidth="1"/>
    <col min="1493" max="1493" width="0" style="9" hidden="1" customWidth="1"/>
    <col min="1494" max="1494" width="19.88671875" style="9" bestFit="1" customWidth="1"/>
    <col min="1495" max="1495" width="7.88671875" style="9" customWidth="1"/>
    <col min="1496" max="1496" width="5.88671875" style="9" customWidth="1"/>
    <col min="1497" max="1497" width="7.109375" style="9" customWidth="1"/>
    <col min="1498" max="1498" width="8" style="9" customWidth="1"/>
    <col min="1499" max="1499" width="9.109375" style="9"/>
    <col min="1500" max="1500" width="6.109375" style="9" customWidth="1"/>
    <col min="1501" max="1503" width="8.109375" style="9" customWidth="1"/>
    <col min="1504" max="1504" width="9.109375" style="9"/>
    <col min="1505" max="1508" width="10.5546875" style="9" bestFit="1" customWidth="1"/>
    <col min="1509" max="1512" width="10.88671875" style="9" customWidth="1"/>
    <col min="1513" max="1744" width="9.109375" style="9"/>
    <col min="1745" max="1746" width="1.109375" style="9" customWidth="1"/>
    <col min="1747" max="1747" width="36.109375" style="9" customWidth="1"/>
    <col min="1748" max="1748" width="9" style="9" customWidth="1"/>
    <col min="1749" max="1749" width="0" style="9" hidden="1" customWidth="1"/>
    <col min="1750" max="1750" width="19.88671875" style="9" bestFit="1" customWidth="1"/>
    <col min="1751" max="1751" width="7.88671875" style="9" customWidth="1"/>
    <col min="1752" max="1752" width="5.88671875" style="9" customWidth="1"/>
    <col min="1753" max="1753" width="7.109375" style="9" customWidth="1"/>
    <col min="1754" max="1754" width="8" style="9" customWidth="1"/>
    <col min="1755" max="1755" width="9.109375" style="9"/>
    <col min="1756" max="1756" width="6.109375" style="9" customWidth="1"/>
    <col min="1757" max="1759" width="8.109375" style="9" customWidth="1"/>
    <col min="1760" max="1760" width="9.109375" style="9"/>
    <col min="1761" max="1764" width="10.5546875" style="9" bestFit="1" customWidth="1"/>
    <col min="1765" max="1768" width="10.88671875" style="9" customWidth="1"/>
    <col min="1769" max="2000" width="9.109375" style="9"/>
    <col min="2001" max="2002" width="1.109375" style="9" customWidth="1"/>
    <col min="2003" max="2003" width="36.109375" style="9" customWidth="1"/>
    <col min="2004" max="2004" width="9" style="9" customWidth="1"/>
    <col min="2005" max="2005" width="0" style="9" hidden="1" customWidth="1"/>
    <col min="2006" max="2006" width="19.88671875" style="9" bestFit="1" customWidth="1"/>
    <col min="2007" max="2007" width="7.88671875" style="9" customWidth="1"/>
    <col min="2008" max="2008" width="5.88671875" style="9" customWidth="1"/>
    <col min="2009" max="2009" width="7.109375" style="9" customWidth="1"/>
    <col min="2010" max="2010" width="8" style="9" customWidth="1"/>
    <col min="2011" max="2011" width="9.109375" style="9"/>
    <col min="2012" max="2012" width="6.109375" style="9" customWidth="1"/>
    <col min="2013" max="2015" width="8.109375" style="9" customWidth="1"/>
    <col min="2016" max="2016" width="9.109375" style="9"/>
    <col min="2017" max="2020" width="10.5546875" style="9" bestFit="1" customWidth="1"/>
    <col min="2021" max="2024" width="10.88671875" style="9" customWidth="1"/>
    <col min="2025" max="2256" width="9.109375" style="9"/>
    <col min="2257" max="2258" width="1.109375" style="9" customWidth="1"/>
    <col min="2259" max="2259" width="36.109375" style="9" customWidth="1"/>
    <col min="2260" max="2260" width="9" style="9" customWidth="1"/>
    <col min="2261" max="2261" width="0" style="9" hidden="1" customWidth="1"/>
    <col min="2262" max="2262" width="19.88671875" style="9" bestFit="1" customWidth="1"/>
    <col min="2263" max="2263" width="7.88671875" style="9" customWidth="1"/>
    <col min="2264" max="2264" width="5.88671875" style="9" customWidth="1"/>
    <col min="2265" max="2265" width="7.109375" style="9" customWidth="1"/>
    <col min="2266" max="2266" width="8" style="9" customWidth="1"/>
    <col min="2267" max="2267" width="9.109375" style="9"/>
    <col min="2268" max="2268" width="6.109375" style="9" customWidth="1"/>
    <col min="2269" max="2271" width="8.109375" style="9" customWidth="1"/>
    <col min="2272" max="2272" width="9.109375" style="9"/>
    <col min="2273" max="2276" width="10.5546875" style="9" bestFit="1" customWidth="1"/>
    <col min="2277" max="2280" width="10.88671875" style="9" customWidth="1"/>
    <col min="2281" max="2512" width="9.109375" style="9"/>
    <col min="2513" max="2514" width="1.109375" style="9" customWidth="1"/>
    <col min="2515" max="2515" width="36.109375" style="9" customWidth="1"/>
    <col min="2516" max="2516" width="9" style="9" customWidth="1"/>
    <col min="2517" max="2517" width="0" style="9" hidden="1" customWidth="1"/>
    <col min="2518" max="2518" width="19.88671875" style="9" bestFit="1" customWidth="1"/>
    <col min="2519" max="2519" width="7.88671875" style="9" customWidth="1"/>
    <col min="2520" max="2520" width="5.88671875" style="9" customWidth="1"/>
    <col min="2521" max="2521" width="7.109375" style="9" customWidth="1"/>
    <col min="2522" max="2522" width="8" style="9" customWidth="1"/>
    <col min="2523" max="2523" width="9.109375" style="9"/>
    <col min="2524" max="2524" width="6.109375" style="9" customWidth="1"/>
    <col min="2525" max="2527" width="8.109375" style="9" customWidth="1"/>
    <col min="2528" max="2528" width="9.109375" style="9"/>
    <col min="2529" max="2532" width="10.5546875" style="9" bestFit="1" customWidth="1"/>
    <col min="2533" max="2536" width="10.88671875" style="9" customWidth="1"/>
    <col min="2537" max="2768" width="9.109375" style="9"/>
    <col min="2769" max="2770" width="1.109375" style="9" customWidth="1"/>
    <col min="2771" max="2771" width="36.109375" style="9" customWidth="1"/>
    <col min="2772" max="2772" width="9" style="9" customWidth="1"/>
    <col min="2773" max="2773" width="0" style="9" hidden="1" customWidth="1"/>
    <col min="2774" max="2774" width="19.88671875" style="9" bestFit="1" customWidth="1"/>
    <col min="2775" max="2775" width="7.88671875" style="9" customWidth="1"/>
    <col min="2776" max="2776" width="5.88671875" style="9" customWidth="1"/>
    <col min="2777" max="2777" width="7.109375" style="9" customWidth="1"/>
    <col min="2778" max="2778" width="8" style="9" customWidth="1"/>
    <col min="2779" max="2779" width="9.109375" style="9"/>
    <col min="2780" max="2780" width="6.109375" style="9" customWidth="1"/>
    <col min="2781" max="2783" width="8.109375" style="9" customWidth="1"/>
    <col min="2784" max="2784" width="9.109375" style="9"/>
    <col min="2785" max="2788" width="10.5546875" style="9" bestFit="1" customWidth="1"/>
    <col min="2789" max="2792" width="10.88671875" style="9" customWidth="1"/>
    <col min="2793" max="3024" width="9.109375" style="9"/>
    <col min="3025" max="3026" width="1.109375" style="9" customWidth="1"/>
    <col min="3027" max="3027" width="36.109375" style="9" customWidth="1"/>
    <col min="3028" max="3028" width="9" style="9" customWidth="1"/>
    <col min="3029" max="3029" width="0" style="9" hidden="1" customWidth="1"/>
    <col min="3030" max="3030" width="19.88671875" style="9" bestFit="1" customWidth="1"/>
    <col min="3031" max="3031" width="7.88671875" style="9" customWidth="1"/>
    <col min="3032" max="3032" width="5.88671875" style="9" customWidth="1"/>
    <col min="3033" max="3033" width="7.109375" style="9" customWidth="1"/>
    <col min="3034" max="3034" width="8" style="9" customWidth="1"/>
    <col min="3035" max="3035" width="9.109375" style="9"/>
    <col min="3036" max="3036" width="6.109375" style="9" customWidth="1"/>
    <col min="3037" max="3039" width="8.109375" style="9" customWidth="1"/>
    <col min="3040" max="3040" width="9.109375" style="9"/>
    <col min="3041" max="3044" width="10.5546875" style="9" bestFit="1" customWidth="1"/>
    <col min="3045" max="3048" width="10.88671875" style="9" customWidth="1"/>
    <col min="3049" max="3280" width="9.109375" style="9"/>
    <col min="3281" max="3282" width="1.109375" style="9" customWidth="1"/>
    <col min="3283" max="3283" width="36.109375" style="9" customWidth="1"/>
    <col min="3284" max="3284" width="9" style="9" customWidth="1"/>
    <col min="3285" max="3285" width="0" style="9" hidden="1" customWidth="1"/>
    <col min="3286" max="3286" width="19.88671875" style="9" bestFit="1" customWidth="1"/>
    <col min="3287" max="3287" width="7.88671875" style="9" customWidth="1"/>
    <col min="3288" max="3288" width="5.88671875" style="9" customWidth="1"/>
    <col min="3289" max="3289" width="7.109375" style="9" customWidth="1"/>
    <col min="3290" max="3290" width="8" style="9" customWidth="1"/>
    <col min="3291" max="3291" width="9.109375" style="9"/>
    <col min="3292" max="3292" width="6.109375" style="9" customWidth="1"/>
    <col min="3293" max="3295" width="8.109375" style="9" customWidth="1"/>
    <col min="3296" max="3296" width="9.109375" style="9"/>
    <col min="3297" max="3300" width="10.5546875" style="9" bestFit="1" customWidth="1"/>
    <col min="3301" max="3304" width="10.88671875" style="9" customWidth="1"/>
    <col min="3305" max="3536" width="9.109375" style="9"/>
    <col min="3537" max="3538" width="1.109375" style="9" customWidth="1"/>
    <col min="3539" max="3539" width="36.109375" style="9" customWidth="1"/>
    <col min="3540" max="3540" width="9" style="9" customWidth="1"/>
    <col min="3541" max="3541" width="0" style="9" hidden="1" customWidth="1"/>
    <col min="3542" max="3542" width="19.88671875" style="9" bestFit="1" customWidth="1"/>
    <col min="3543" max="3543" width="7.88671875" style="9" customWidth="1"/>
    <col min="3544" max="3544" width="5.88671875" style="9" customWidth="1"/>
    <col min="3545" max="3545" width="7.109375" style="9" customWidth="1"/>
    <col min="3546" max="3546" width="8" style="9" customWidth="1"/>
    <col min="3547" max="3547" width="9.109375" style="9"/>
    <col min="3548" max="3548" width="6.109375" style="9" customWidth="1"/>
    <col min="3549" max="3551" width="8.109375" style="9" customWidth="1"/>
    <col min="3552" max="3552" width="9.109375" style="9"/>
    <col min="3553" max="3556" width="10.5546875" style="9" bestFit="1" customWidth="1"/>
    <col min="3557" max="3560" width="10.88671875" style="9" customWidth="1"/>
    <col min="3561" max="3792" width="9.109375" style="9"/>
    <col min="3793" max="3794" width="1.109375" style="9" customWidth="1"/>
    <col min="3795" max="3795" width="36.109375" style="9" customWidth="1"/>
    <col min="3796" max="3796" width="9" style="9" customWidth="1"/>
    <col min="3797" max="3797" width="0" style="9" hidden="1" customWidth="1"/>
    <col min="3798" max="3798" width="19.88671875" style="9" bestFit="1" customWidth="1"/>
    <col min="3799" max="3799" width="7.88671875" style="9" customWidth="1"/>
    <col min="3800" max="3800" width="5.88671875" style="9" customWidth="1"/>
    <col min="3801" max="3801" width="7.109375" style="9" customWidth="1"/>
    <col min="3802" max="3802" width="8" style="9" customWidth="1"/>
    <col min="3803" max="3803" width="9.109375" style="9"/>
    <col min="3804" max="3804" width="6.109375" style="9" customWidth="1"/>
    <col min="3805" max="3807" width="8.109375" style="9" customWidth="1"/>
    <col min="3808" max="3808" width="9.109375" style="9"/>
    <col min="3809" max="3812" width="10.5546875" style="9" bestFit="1" customWidth="1"/>
    <col min="3813" max="3816" width="10.88671875" style="9" customWidth="1"/>
    <col min="3817" max="4048" width="9.109375" style="9"/>
    <col min="4049" max="4050" width="1.109375" style="9" customWidth="1"/>
    <col min="4051" max="4051" width="36.109375" style="9" customWidth="1"/>
    <col min="4052" max="4052" width="9" style="9" customWidth="1"/>
    <col min="4053" max="4053" width="0" style="9" hidden="1" customWidth="1"/>
    <col min="4054" max="4054" width="19.88671875" style="9" bestFit="1" customWidth="1"/>
    <col min="4055" max="4055" width="7.88671875" style="9" customWidth="1"/>
    <col min="4056" max="4056" width="5.88671875" style="9" customWidth="1"/>
    <col min="4057" max="4057" width="7.109375" style="9" customWidth="1"/>
    <col min="4058" max="4058" width="8" style="9" customWidth="1"/>
    <col min="4059" max="4059" width="9.109375" style="9"/>
    <col min="4060" max="4060" width="6.109375" style="9" customWidth="1"/>
    <col min="4061" max="4063" width="8.109375" style="9" customWidth="1"/>
    <col min="4064" max="4064" width="9.109375" style="9"/>
    <col min="4065" max="4068" width="10.5546875" style="9" bestFit="1" customWidth="1"/>
    <col min="4069" max="4072" width="10.88671875" style="9" customWidth="1"/>
    <col min="4073" max="4304" width="9.109375" style="9"/>
    <col min="4305" max="4306" width="1.109375" style="9" customWidth="1"/>
    <col min="4307" max="4307" width="36.109375" style="9" customWidth="1"/>
    <col min="4308" max="4308" width="9" style="9" customWidth="1"/>
    <col min="4309" max="4309" width="0" style="9" hidden="1" customWidth="1"/>
    <col min="4310" max="4310" width="19.88671875" style="9" bestFit="1" customWidth="1"/>
    <col min="4311" max="4311" width="7.88671875" style="9" customWidth="1"/>
    <col min="4312" max="4312" width="5.88671875" style="9" customWidth="1"/>
    <col min="4313" max="4313" width="7.109375" style="9" customWidth="1"/>
    <col min="4314" max="4314" width="8" style="9" customWidth="1"/>
    <col min="4315" max="4315" width="9.109375" style="9"/>
    <col min="4316" max="4316" width="6.109375" style="9" customWidth="1"/>
    <col min="4317" max="4319" width="8.109375" style="9" customWidth="1"/>
    <col min="4320" max="4320" width="9.109375" style="9"/>
    <col min="4321" max="4324" width="10.5546875" style="9" bestFit="1" customWidth="1"/>
    <col min="4325" max="4328" width="10.88671875" style="9" customWidth="1"/>
    <col min="4329" max="4560" width="9.109375" style="9"/>
    <col min="4561" max="4562" width="1.109375" style="9" customWidth="1"/>
    <col min="4563" max="4563" width="36.109375" style="9" customWidth="1"/>
    <col min="4564" max="4564" width="9" style="9" customWidth="1"/>
    <col min="4565" max="4565" width="0" style="9" hidden="1" customWidth="1"/>
    <col min="4566" max="4566" width="19.88671875" style="9" bestFit="1" customWidth="1"/>
    <col min="4567" max="4567" width="7.88671875" style="9" customWidth="1"/>
    <col min="4568" max="4568" width="5.88671875" style="9" customWidth="1"/>
    <col min="4569" max="4569" width="7.109375" style="9" customWidth="1"/>
    <col min="4570" max="4570" width="8" style="9" customWidth="1"/>
    <col min="4571" max="4571" width="9.109375" style="9"/>
    <col min="4572" max="4572" width="6.109375" style="9" customWidth="1"/>
    <col min="4573" max="4575" width="8.109375" style="9" customWidth="1"/>
    <col min="4576" max="4576" width="9.109375" style="9"/>
    <col min="4577" max="4580" width="10.5546875" style="9" bestFit="1" customWidth="1"/>
    <col min="4581" max="4584" width="10.88671875" style="9" customWidth="1"/>
    <col min="4585" max="4816" width="9.109375" style="9"/>
    <col min="4817" max="4818" width="1.109375" style="9" customWidth="1"/>
    <col min="4819" max="4819" width="36.109375" style="9" customWidth="1"/>
    <col min="4820" max="4820" width="9" style="9" customWidth="1"/>
    <col min="4821" max="4821" width="0" style="9" hidden="1" customWidth="1"/>
    <col min="4822" max="4822" width="19.88671875" style="9" bestFit="1" customWidth="1"/>
    <col min="4823" max="4823" width="7.88671875" style="9" customWidth="1"/>
    <col min="4824" max="4824" width="5.88671875" style="9" customWidth="1"/>
    <col min="4825" max="4825" width="7.109375" style="9" customWidth="1"/>
    <col min="4826" max="4826" width="8" style="9" customWidth="1"/>
    <col min="4827" max="4827" width="9.109375" style="9"/>
    <col min="4828" max="4828" width="6.109375" style="9" customWidth="1"/>
    <col min="4829" max="4831" width="8.109375" style="9" customWidth="1"/>
    <col min="4832" max="4832" width="9.109375" style="9"/>
    <col min="4833" max="4836" width="10.5546875" style="9" bestFit="1" customWidth="1"/>
    <col min="4837" max="4840" width="10.88671875" style="9" customWidth="1"/>
    <col min="4841" max="5072" width="9.109375" style="9"/>
    <col min="5073" max="5074" width="1.109375" style="9" customWidth="1"/>
    <col min="5075" max="5075" width="36.109375" style="9" customWidth="1"/>
    <col min="5076" max="5076" width="9" style="9" customWidth="1"/>
    <col min="5077" max="5077" width="0" style="9" hidden="1" customWidth="1"/>
    <col min="5078" max="5078" width="19.88671875" style="9" bestFit="1" customWidth="1"/>
    <col min="5079" max="5079" width="7.88671875" style="9" customWidth="1"/>
    <col min="5080" max="5080" width="5.88671875" style="9" customWidth="1"/>
    <col min="5081" max="5081" width="7.109375" style="9" customWidth="1"/>
    <col min="5082" max="5082" width="8" style="9" customWidth="1"/>
    <col min="5083" max="5083" width="9.109375" style="9"/>
    <col min="5084" max="5084" width="6.109375" style="9" customWidth="1"/>
    <col min="5085" max="5087" width="8.109375" style="9" customWidth="1"/>
    <col min="5088" max="5088" width="9.109375" style="9"/>
    <col min="5089" max="5092" width="10.5546875" style="9" bestFit="1" customWidth="1"/>
    <col min="5093" max="5096" width="10.88671875" style="9" customWidth="1"/>
    <col min="5097" max="5328" width="9.109375" style="9"/>
    <col min="5329" max="5330" width="1.109375" style="9" customWidth="1"/>
    <col min="5331" max="5331" width="36.109375" style="9" customWidth="1"/>
    <col min="5332" max="5332" width="9" style="9" customWidth="1"/>
    <col min="5333" max="5333" width="0" style="9" hidden="1" customWidth="1"/>
    <col min="5334" max="5334" width="19.88671875" style="9" bestFit="1" customWidth="1"/>
    <col min="5335" max="5335" width="7.88671875" style="9" customWidth="1"/>
    <col min="5336" max="5336" width="5.88671875" style="9" customWidth="1"/>
    <col min="5337" max="5337" width="7.109375" style="9" customWidth="1"/>
    <col min="5338" max="5338" width="8" style="9" customWidth="1"/>
    <col min="5339" max="5339" width="9.109375" style="9"/>
    <col min="5340" max="5340" width="6.109375" style="9" customWidth="1"/>
    <col min="5341" max="5343" width="8.109375" style="9" customWidth="1"/>
    <col min="5344" max="5344" width="9.109375" style="9"/>
    <col min="5345" max="5348" width="10.5546875" style="9" bestFit="1" customWidth="1"/>
    <col min="5349" max="5352" width="10.88671875" style="9" customWidth="1"/>
    <col min="5353" max="5584" width="9.109375" style="9"/>
    <col min="5585" max="5586" width="1.109375" style="9" customWidth="1"/>
    <col min="5587" max="5587" width="36.109375" style="9" customWidth="1"/>
    <col min="5588" max="5588" width="9" style="9" customWidth="1"/>
    <col min="5589" max="5589" width="0" style="9" hidden="1" customWidth="1"/>
    <col min="5590" max="5590" width="19.88671875" style="9" bestFit="1" customWidth="1"/>
    <col min="5591" max="5591" width="7.88671875" style="9" customWidth="1"/>
    <col min="5592" max="5592" width="5.88671875" style="9" customWidth="1"/>
    <col min="5593" max="5593" width="7.109375" style="9" customWidth="1"/>
    <col min="5594" max="5594" width="8" style="9" customWidth="1"/>
    <col min="5595" max="5595" width="9.109375" style="9"/>
    <col min="5596" max="5596" width="6.109375" style="9" customWidth="1"/>
    <col min="5597" max="5599" width="8.109375" style="9" customWidth="1"/>
    <col min="5600" max="5600" width="9.109375" style="9"/>
    <col min="5601" max="5604" width="10.5546875" style="9" bestFit="1" customWidth="1"/>
    <col min="5605" max="5608" width="10.88671875" style="9" customWidth="1"/>
    <col min="5609" max="5840" width="9.109375" style="9"/>
    <col min="5841" max="5842" width="1.109375" style="9" customWidth="1"/>
    <col min="5843" max="5843" width="36.109375" style="9" customWidth="1"/>
    <col min="5844" max="5844" width="9" style="9" customWidth="1"/>
    <col min="5845" max="5845" width="0" style="9" hidden="1" customWidth="1"/>
    <col min="5846" max="5846" width="19.88671875" style="9" bestFit="1" customWidth="1"/>
    <col min="5847" max="5847" width="7.88671875" style="9" customWidth="1"/>
    <col min="5848" max="5848" width="5.88671875" style="9" customWidth="1"/>
    <col min="5849" max="5849" width="7.109375" style="9" customWidth="1"/>
    <col min="5850" max="5850" width="8" style="9" customWidth="1"/>
    <col min="5851" max="5851" width="9.109375" style="9"/>
    <col min="5852" max="5852" width="6.109375" style="9" customWidth="1"/>
    <col min="5853" max="5855" width="8.109375" style="9" customWidth="1"/>
    <col min="5856" max="5856" width="9.109375" style="9"/>
    <col min="5857" max="5860" width="10.5546875" style="9" bestFit="1" customWidth="1"/>
    <col min="5861" max="5864" width="10.88671875" style="9" customWidth="1"/>
    <col min="5865" max="6096" width="9.109375" style="9"/>
    <col min="6097" max="6098" width="1.109375" style="9" customWidth="1"/>
    <col min="6099" max="6099" width="36.109375" style="9" customWidth="1"/>
    <col min="6100" max="6100" width="9" style="9" customWidth="1"/>
    <col min="6101" max="6101" width="0" style="9" hidden="1" customWidth="1"/>
    <col min="6102" max="6102" width="19.88671875" style="9" bestFit="1" customWidth="1"/>
    <col min="6103" max="6103" width="7.88671875" style="9" customWidth="1"/>
    <col min="6104" max="6104" width="5.88671875" style="9" customWidth="1"/>
    <col min="6105" max="6105" width="7.109375" style="9" customWidth="1"/>
    <col min="6106" max="6106" width="8" style="9" customWidth="1"/>
    <col min="6107" max="6107" width="9.109375" style="9"/>
    <col min="6108" max="6108" width="6.109375" style="9" customWidth="1"/>
    <col min="6109" max="6111" width="8.109375" style="9" customWidth="1"/>
    <col min="6112" max="6112" width="9.109375" style="9"/>
    <col min="6113" max="6116" width="10.5546875" style="9" bestFit="1" customWidth="1"/>
    <col min="6117" max="6120" width="10.88671875" style="9" customWidth="1"/>
    <col min="6121" max="6352" width="9.109375" style="9"/>
    <col min="6353" max="6354" width="1.109375" style="9" customWidth="1"/>
    <col min="6355" max="6355" width="36.109375" style="9" customWidth="1"/>
    <col min="6356" max="6356" width="9" style="9" customWidth="1"/>
    <col min="6357" max="6357" width="0" style="9" hidden="1" customWidth="1"/>
    <col min="6358" max="6358" width="19.88671875" style="9" bestFit="1" customWidth="1"/>
    <col min="6359" max="6359" width="7.88671875" style="9" customWidth="1"/>
    <col min="6360" max="6360" width="5.88671875" style="9" customWidth="1"/>
    <col min="6361" max="6361" width="7.109375" style="9" customWidth="1"/>
    <col min="6362" max="6362" width="8" style="9" customWidth="1"/>
    <col min="6363" max="6363" width="9.109375" style="9"/>
    <col min="6364" max="6364" width="6.109375" style="9" customWidth="1"/>
    <col min="6365" max="6367" width="8.109375" style="9" customWidth="1"/>
    <col min="6368" max="6368" width="9.109375" style="9"/>
    <col min="6369" max="6372" width="10.5546875" style="9" bestFit="1" customWidth="1"/>
    <col min="6373" max="6376" width="10.88671875" style="9" customWidth="1"/>
    <col min="6377" max="6608" width="9.109375" style="9"/>
    <col min="6609" max="6610" width="1.109375" style="9" customWidth="1"/>
    <col min="6611" max="6611" width="36.109375" style="9" customWidth="1"/>
    <col min="6612" max="6612" width="9" style="9" customWidth="1"/>
    <col min="6613" max="6613" width="0" style="9" hidden="1" customWidth="1"/>
    <col min="6614" max="6614" width="19.88671875" style="9" bestFit="1" customWidth="1"/>
    <col min="6615" max="6615" width="7.88671875" style="9" customWidth="1"/>
    <col min="6616" max="6616" width="5.88671875" style="9" customWidth="1"/>
    <col min="6617" max="6617" width="7.109375" style="9" customWidth="1"/>
    <col min="6618" max="6618" width="8" style="9" customWidth="1"/>
    <col min="6619" max="6619" width="9.109375" style="9"/>
    <col min="6620" max="6620" width="6.109375" style="9" customWidth="1"/>
    <col min="6621" max="6623" width="8.109375" style="9" customWidth="1"/>
    <col min="6624" max="6624" width="9.109375" style="9"/>
    <col min="6625" max="6628" width="10.5546875" style="9" bestFit="1" customWidth="1"/>
    <col min="6629" max="6632" width="10.88671875" style="9" customWidth="1"/>
    <col min="6633" max="6864" width="9.109375" style="9"/>
    <col min="6865" max="6866" width="1.109375" style="9" customWidth="1"/>
    <col min="6867" max="6867" width="36.109375" style="9" customWidth="1"/>
    <col min="6868" max="6868" width="9" style="9" customWidth="1"/>
    <col min="6869" max="6869" width="0" style="9" hidden="1" customWidth="1"/>
    <col min="6870" max="6870" width="19.88671875" style="9" bestFit="1" customWidth="1"/>
    <col min="6871" max="6871" width="7.88671875" style="9" customWidth="1"/>
    <col min="6872" max="6872" width="5.88671875" style="9" customWidth="1"/>
    <col min="6873" max="6873" width="7.109375" style="9" customWidth="1"/>
    <col min="6874" max="6874" width="8" style="9" customWidth="1"/>
    <col min="6875" max="6875" width="9.109375" style="9"/>
    <col min="6876" max="6876" width="6.109375" style="9" customWidth="1"/>
    <col min="6877" max="6879" width="8.109375" style="9" customWidth="1"/>
    <col min="6880" max="6880" width="9.109375" style="9"/>
    <col min="6881" max="6884" width="10.5546875" style="9" bestFit="1" customWidth="1"/>
    <col min="6885" max="6888" width="10.88671875" style="9" customWidth="1"/>
    <col min="6889" max="7120" width="9.109375" style="9"/>
    <col min="7121" max="7122" width="1.109375" style="9" customWidth="1"/>
    <col min="7123" max="7123" width="36.109375" style="9" customWidth="1"/>
    <col min="7124" max="7124" width="9" style="9" customWidth="1"/>
    <col min="7125" max="7125" width="0" style="9" hidden="1" customWidth="1"/>
    <col min="7126" max="7126" width="19.88671875" style="9" bestFit="1" customWidth="1"/>
    <col min="7127" max="7127" width="7.88671875" style="9" customWidth="1"/>
    <col min="7128" max="7128" width="5.88671875" style="9" customWidth="1"/>
    <col min="7129" max="7129" width="7.109375" style="9" customWidth="1"/>
    <col min="7130" max="7130" width="8" style="9" customWidth="1"/>
    <col min="7131" max="7131" width="9.109375" style="9"/>
    <col min="7132" max="7132" width="6.109375" style="9" customWidth="1"/>
    <col min="7133" max="7135" width="8.109375" style="9" customWidth="1"/>
    <col min="7136" max="7136" width="9.109375" style="9"/>
    <col min="7137" max="7140" width="10.5546875" style="9" bestFit="1" customWidth="1"/>
    <col min="7141" max="7144" width="10.88671875" style="9" customWidth="1"/>
    <col min="7145" max="7376" width="9.109375" style="9"/>
    <col min="7377" max="7378" width="1.109375" style="9" customWidth="1"/>
    <col min="7379" max="7379" width="36.109375" style="9" customWidth="1"/>
    <col min="7380" max="7380" width="9" style="9" customWidth="1"/>
    <col min="7381" max="7381" width="0" style="9" hidden="1" customWidth="1"/>
    <col min="7382" max="7382" width="19.88671875" style="9" bestFit="1" customWidth="1"/>
    <col min="7383" max="7383" width="7.88671875" style="9" customWidth="1"/>
    <col min="7384" max="7384" width="5.88671875" style="9" customWidth="1"/>
    <col min="7385" max="7385" width="7.109375" style="9" customWidth="1"/>
    <col min="7386" max="7386" width="8" style="9" customWidth="1"/>
    <col min="7387" max="7387" width="9.109375" style="9"/>
    <col min="7388" max="7388" width="6.109375" style="9" customWidth="1"/>
    <col min="7389" max="7391" width="8.109375" style="9" customWidth="1"/>
    <col min="7392" max="7392" width="9.109375" style="9"/>
    <col min="7393" max="7396" width="10.5546875" style="9" bestFit="1" customWidth="1"/>
    <col min="7397" max="7400" width="10.88671875" style="9" customWidth="1"/>
    <col min="7401" max="7632" width="9.109375" style="9"/>
    <col min="7633" max="7634" width="1.109375" style="9" customWidth="1"/>
    <col min="7635" max="7635" width="36.109375" style="9" customWidth="1"/>
    <col min="7636" max="7636" width="9" style="9" customWidth="1"/>
    <col min="7637" max="7637" width="0" style="9" hidden="1" customWidth="1"/>
    <col min="7638" max="7638" width="19.88671875" style="9" bestFit="1" customWidth="1"/>
    <col min="7639" max="7639" width="7.88671875" style="9" customWidth="1"/>
    <col min="7640" max="7640" width="5.88671875" style="9" customWidth="1"/>
    <col min="7641" max="7641" width="7.109375" style="9" customWidth="1"/>
    <col min="7642" max="7642" width="8" style="9" customWidth="1"/>
    <col min="7643" max="7643" width="9.109375" style="9"/>
    <col min="7644" max="7644" width="6.109375" style="9" customWidth="1"/>
    <col min="7645" max="7647" width="8.109375" style="9" customWidth="1"/>
    <col min="7648" max="7648" width="9.109375" style="9"/>
    <col min="7649" max="7652" width="10.5546875" style="9" bestFit="1" customWidth="1"/>
    <col min="7653" max="7656" width="10.88671875" style="9" customWidth="1"/>
    <col min="7657" max="7888" width="9.109375" style="9"/>
    <col min="7889" max="7890" width="1.109375" style="9" customWidth="1"/>
    <col min="7891" max="7891" width="36.109375" style="9" customWidth="1"/>
    <col min="7892" max="7892" width="9" style="9" customWidth="1"/>
    <col min="7893" max="7893" width="0" style="9" hidden="1" customWidth="1"/>
    <col min="7894" max="7894" width="19.88671875" style="9" bestFit="1" customWidth="1"/>
    <col min="7895" max="7895" width="7.88671875" style="9" customWidth="1"/>
    <col min="7896" max="7896" width="5.88671875" style="9" customWidth="1"/>
    <col min="7897" max="7897" width="7.109375" style="9" customWidth="1"/>
    <col min="7898" max="7898" width="8" style="9" customWidth="1"/>
    <col min="7899" max="7899" width="9.109375" style="9"/>
    <col min="7900" max="7900" width="6.109375" style="9" customWidth="1"/>
    <col min="7901" max="7903" width="8.109375" style="9" customWidth="1"/>
    <col min="7904" max="7904" width="9.109375" style="9"/>
    <col min="7905" max="7908" width="10.5546875" style="9" bestFit="1" customWidth="1"/>
    <col min="7909" max="7912" width="10.88671875" style="9" customWidth="1"/>
    <col min="7913" max="8144" width="9.109375" style="9"/>
    <col min="8145" max="8146" width="1.109375" style="9" customWidth="1"/>
    <col min="8147" max="8147" width="36.109375" style="9" customWidth="1"/>
    <col min="8148" max="8148" width="9" style="9" customWidth="1"/>
    <col min="8149" max="8149" width="0" style="9" hidden="1" customWidth="1"/>
    <col min="8150" max="8150" width="19.88671875" style="9" bestFit="1" customWidth="1"/>
    <col min="8151" max="8151" width="7.88671875" style="9" customWidth="1"/>
    <col min="8152" max="8152" width="5.88671875" style="9" customWidth="1"/>
    <col min="8153" max="8153" width="7.109375" style="9" customWidth="1"/>
    <col min="8154" max="8154" width="8" style="9" customWidth="1"/>
    <col min="8155" max="8155" width="9.109375" style="9"/>
    <col min="8156" max="8156" width="6.109375" style="9" customWidth="1"/>
    <col min="8157" max="8159" width="8.109375" style="9" customWidth="1"/>
    <col min="8160" max="8160" width="9.109375" style="9"/>
    <col min="8161" max="8164" width="10.5546875" style="9" bestFit="1" customWidth="1"/>
    <col min="8165" max="8168" width="10.88671875" style="9" customWidth="1"/>
    <col min="8169" max="8400" width="9.109375" style="9"/>
    <col min="8401" max="8402" width="1.109375" style="9" customWidth="1"/>
    <col min="8403" max="8403" width="36.109375" style="9" customWidth="1"/>
    <col min="8404" max="8404" width="9" style="9" customWidth="1"/>
    <col min="8405" max="8405" width="0" style="9" hidden="1" customWidth="1"/>
    <col min="8406" max="8406" width="19.88671875" style="9" bestFit="1" customWidth="1"/>
    <col min="8407" max="8407" width="7.88671875" style="9" customWidth="1"/>
    <col min="8408" max="8408" width="5.88671875" style="9" customWidth="1"/>
    <col min="8409" max="8409" width="7.109375" style="9" customWidth="1"/>
    <col min="8410" max="8410" width="8" style="9" customWidth="1"/>
    <col min="8411" max="8411" width="9.109375" style="9"/>
    <col min="8412" max="8412" width="6.109375" style="9" customWidth="1"/>
    <col min="8413" max="8415" width="8.109375" style="9" customWidth="1"/>
    <col min="8416" max="8416" width="9.109375" style="9"/>
    <col min="8417" max="8420" width="10.5546875" style="9" bestFit="1" customWidth="1"/>
    <col min="8421" max="8424" width="10.88671875" style="9" customWidth="1"/>
    <col min="8425" max="8656" width="9.109375" style="9"/>
    <col min="8657" max="8658" width="1.109375" style="9" customWidth="1"/>
    <col min="8659" max="8659" width="36.109375" style="9" customWidth="1"/>
    <col min="8660" max="8660" width="9" style="9" customWidth="1"/>
    <col min="8661" max="8661" width="0" style="9" hidden="1" customWidth="1"/>
    <col min="8662" max="8662" width="19.88671875" style="9" bestFit="1" customWidth="1"/>
    <col min="8663" max="8663" width="7.88671875" style="9" customWidth="1"/>
    <col min="8664" max="8664" width="5.88671875" style="9" customWidth="1"/>
    <col min="8665" max="8665" width="7.109375" style="9" customWidth="1"/>
    <col min="8666" max="8666" width="8" style="9" customWidth="1"/>
    <col min="8667" max="8667" width="9.109375" style="9"/>
    <col min="8668" max="8668" width="6.109375" style="9" customWidth="1"/>
    <col min="8669" max="8671" width="8.109375" style="9" customWidth="1"/>
    <col min="8672" max="8672" width="9.109375" style="9"/>
    <col min="8673" max="8676" width="10.5546875" style="9" bestFit="1" customWidth="1"/>
    <col min="8677" max="8680" width="10.88671875" style="9" customWidth="1"/>
    <col min="8681" max="8912" width="9.109375" style="9"/>
    <col min="8913" max="8914" width="1.109375" style="9" customWidth="1"/>
    <col min="8915" max="8915" width="36.109375" style="9" customWidth="1"/>
    <col min="8916" max="8916" width="9" style="9" customWidth="1"/>
    <col min="8917" max="8917" width="0" style="9" hidden="1" customWidth="1"/>
    <col min="8918" max="8918" width="19.88671875" style="9" bestFit="1" customWidth="1"/>
    <col min="8919" max="8919" width="7.88671875" style="9" customWidth="1"/>
    <col min="8920" max="8920" width="5.88671875" style="9" customWidth="1"/>
    <col min="8921" max="8921" width="7.109375" style="9" customWidth="1"/>
    <col min="8922" max="8922" width="8" style="9" customWidth="1"/>
    <col min="8923" max="8923" width="9.109375" style="9"/>
    <col min="8924" max="8924" width="6.109375" style="9" customWidth="1"/>
    <col min="8925" max="8927" width="8.109375" style="9" customWidth="1"/>
    <col min="8928" max="8928" width="9.109375" style="9"/>
    <col min="8929" max="8932" width="10.5546875" style="9" bestFit="1" customWidth="1"/>
    <col min="8933" max="8936" width="10.88671875" style="9" customWidth="1"/>
    <col min="8937" max="9168" width="9.109375" style="9"/>
    <col min="9169" max="9170" width="1.109375" style="9" customWidth="1"/>
    <col min="9171" max="9171" width="36.109375" style="9" customWidth="1"/>
    <col min="9172" max="9172" width="9" style="9" customWidth="1"/>
    <col min="9173" max="9173" width="0" style="9" hidden="1" customWidth="1"/>
    <col min="9174" max="9174" width="19.88671875" style="9" bestFit="1" customWidth="1"/>
    <col min="9175" max="9175" width="7.88671875" style="9" customWidth="1"/>
    <col min="9176" max="9176" width="5.88671875" style="9" customWidth="1"/>
    <col min="9177" max="9177" width="7.109375" style="9" customWidth="1"/>
    <col min="9178" max="9178" width="8" style="9" customWidth="1"/>
    <col min="9179" max="9179" width="9.109375" style="9"/>
    <col min="9180" max="9180" width="6.109375" style="9" customWidth="1"/>
    <col min="9181" max="9183" width="8.109375" style="9" customWidth="1"/>
    <col min="9184" max="9184" width="9.109375" style="9"/>
    <col min="9185" max="9188" width="10.5546875" style="9" bestFit="1" customWidth="1"/>
    <col min="9189" max="9192" width="10.88671875" style="9" customWidth="1"/>
    <col min="9193" max="9424" width="9.109375" style="9"/>
    <col min="9425" max="9426" width="1.109375" style="9" customWidth="1"/>
    <col min="9427" max="9427" width="36.109375" style="9" customWidth="1"/>
    <col min="9428" max="9428" width="9" style="9" customWidth="1"/>
    <col min="9429" max="9429" width="0" style="9" hidden="1" customWidth="1"/>
    <col min="9430" max="9430" width="19.88671875" style="9" bestFit="1" customWidth="1"/>
    <col min="9431" max="9431" width="7.88671875" style="9" customWidth="1"/>
    <col min="9432" max="9432" width="5.88671875" style="9" customWidth="1"/>
    <col min="9433" max="9433" width="7.109375" style="9" customWidth="1"/>
    <col min="9434" max="9434" width="8" style="9" customWidth="1"/>
    <col min="9435" max="9435" width="9.109375" style="9"/>
    <col min="9436" max="9436" width="6.109375" style="9" customWidth="1"/>
    <col min="9437" max="9439" width="8.109375" style="9" customWidth="1"/>
    <col min="9440" max="9440" width="9.109375" style="9"/>
    <col min="9441" max="9444" width="10.5546875" style="9" bestFit="1" customWidth="1"/>
    <col min="9445" max="9448" width="10.88671875" style="9" customWidth="1"/>
    <col min="9449" max="9680" width="9.109375" style="9"/>
    <col min="9681" max="9682" width="1.109375" style="9" customWidth="1"/>
    <col min="9683" max="9683" width="36.109375" style="9" customWidth="1"/>
    <col min="9684" max="9684" width="9" style="9" customWidth="1"/>
    <col min="9685" max="9685" width="0" style="9" hidden="1" customWidth="1"/>
    <col min="9686" max="9686" width="19.88671875" style="9" bestFit="1" customWidth="1"/>
    <col min="9687" max="9687" width="7.88671875" style="9" customWidth="1"/>
    <col min="9688" max="9688" width="5.88671875" style="9" customWidth="1"/>
    <col min="9689" max="9689" width="7.109375" style="9" customWidth="1"/>
    <col min="9690" max="9690" width="8" style="9" customWidth="1"/>
    <col min="9691" max="9691" width="9.109375" style="9"/>
    <col min="9692" max="9692" width="6.109375" style="9" customWidth="1"/>
    <col min="9693" max="9695" width="8.109375" style="9" customWidth="1"/>
    <col min="9696" max="9696" width="9.109375" style="9"/>
    <col min="9697" max="9700" width="10.5546875" style="9" bestFit="1" customWidth="1"/>
    <col min="9701" max="9704" width="10.88671875" style="9" customWidth="1"/>
    <col min="9705" max="9936" width="9.109375" style="9"/>
    <col min="9937" max="9938" width="1.109375" style="9" customWidth="1"/>
    <col min="9939" max="9939" width="36.109375" style="9" customWidth="1"/>
    <col min="9940" max="9940" width="9" style="9" customWidth="1"/>
    <col min="9941" max="9941" width="0" style="9" hidden="1" customWidth="1"/>
    <col min="9942" max="9942" width="19.88671875" style="9" bestFit="1" customWidth="1"/>
    <col min="9943" max="9943" width="7.88671875" style="9" customWidth="1"/>
    <col min="9944" max="9944" width="5.88671875" style="9" customWidth="1"/>
    <col min="9945" max="9945" width="7.109375" style="9" customWidth="1"/>
    <col min="9946" max="9946" width="8" style="9" customWidth="1"/>
    <col min="9947" max="9947" width="9.109375" style="9"/>
    <col min="9948" max="9948" width="6.109375" style="9" customWidth="1"/>
    <col min="9949" max="9951" width="8.109375" style="9" customWidth="1"/>
    <col min="9952" max="9952" width="9.109375" style="9"/>
    <col min="9953" max="9956" width="10.5546875" style="9" bestFit="1" customWidth="1"/>
    <col min="9957" max="9960" width="10.88671875" style="9" customWidth="1"/>
    <col min="9961" max="10192" width="9.109375" style="9"/>
    <col min="10193" max="10194" width="1.109375" style="9" customWidth="1"/>
    <col min="10195" max="10195" width="36.109375" style="9" customWidth="1"/>
    <col min="10196" max="10196" width="9" style="9" customWidth="1"/>
    <col min="10197" max="10197" width="0" style="9" hidden="1" customWidth="1"/>
    <col min="10198" max="10198" width="19.88671875" style="9" bestFit="1" customWidth="1"/>
    <col min="10199" max="10199" width="7.88671875" style="9" customWidth="1"/>
    <col min="10200" max="10200" width="5.88671875" style="9" customWidth="1"/>
    <col min="10201" max="10201" width="7.109375" style="9" customWidth="1"/>
    <col min="10202" max="10202" width="8" style="9" customWidth="1"/>
    <col min="10203" max="10203" width="9.109375" style="9"/>
    <col min="10204" max="10204" width="6.109375" style="9" customWidth="1"/>
    <col min="10205" max="10207" width="8.109375" style="9" customWidth="1"/>
    <col min="10208" max="10208" width="9.109375" style="9"/>
    <col min="10209" max="10212" width="10.5546875" style="9" bestFit="1" customWidth="1"/>
    <col min="10213" max="10216" width="10.88671875" style="9" customWidth="1"/>
    <col min="10217" max="10448" width="9.109375" style="9"/>
    <col min="10449" max="10450" width="1.109375" style="9" customWidth="1"/>
    <col min="10451" max="10451" width="36.109375" style="9" customWidth="1"/>
    <col min="10452" max="10452" width="9" style="9" customWidth="1"/>
    <col min="10453" max="10453" width="0" style="9" hidden="1" customWidth="1"/>
    <col min="10454" max="10454" width="19.88671875" style="9" bestFit="1" customWidth="1"/>
    <col min="10455" max="10455" width="7.88671875" style="9" customWidth="1"/>
    <col min="10456" max="10456" width="5.88671875" style="9" customWidth="1"/>
    <col min="10457" max="10457" width="7.109375" style="9" customWidth="1"/>
    <col min="10458" max="10458" width="8" style="9" customWidth="1"/>
    <col min="10459" max="10459" width="9.109375" style="9"/>
    <col min="10460" max="10460" width="6.109375" style="9" customWidth="1"/>
    <col min="10461" max="10463" width="8.109375" style="9" customWidth="1"/>
    <col min="10464" max="10464" width="9.109375" style="9"/>
    <col min="10465" max="10468" width="10.5546875" style="9" bestFit="1" customWidth="1"/>
    <col min="10469" max="10472" width="10.88671875" style="9" customWidth="1"/>
    <col min="10473" max="10704" width="9.109375" style="9"/>
    <col min="10705" max="10706" width="1.109375" style="9" customWidth="1"/>
    <col min="10707" max="10707" width="36.109375" style="9" customWidth="1"/>
    <col min="10708" max="10708" width="9" style="9" customWidth="1"/>
    <col min="10709" max="10709" width="0" style="9" hidden="1" customWidth="1"/>
    <col min="10710" max="10710" width="19.88671875" style="9" bestFit="1" customWidth="1"/>
    <col min="10711" max="10711" width="7.88671875" style="9" customWidth="1"/>
    <col min="10712" max="10712" width="5.88671875" style="9" customWidth="1"/>
    <col min="10713" max="10713" width="7.109375" style="9" customWidth="1"/>
    <col min="10714" max="10714" width="8" style="9" customWidth="1"/>
    <col min="10715" max="10715" width="9.109375" style="9"/>
    <col min="10716" max="10716" width="6.109375" style="9" customWidth="1"/>
    <col min="10717" max="10719" width="8.109375" style="9" customWidth="1"/>
    <col min="10720" max="10720" width="9.109375" style="9"/>
    <col min="10721" max="10724" width="10.5546875" style="9" bestFit="1" customWidth="1"/>
    <col min="10725" max="10728" width="10.88671875" style="9" customWidth="1"/>
    <col min="10729" max="10960" width="9.109375" style="9"/>
    <col min="10961" max="10962" width="1.109375" style="9" customWidth="1"/>
    <col min="10963" max="10963" width="36.109375" style="9" customWidth="1"/>
    <col min="10964" max="10964" width="9" style="9" customWidth="1"/>
    <col min="10965" max="10965" width="0" style="9" hidden="1" customWidth="1"/>
    <col min="10966" max="10966" width="19.88671875" style="9" bestFit="1" customWidth="1"/>
    <col min="10967" max="10967" width="7.88671875" style="9" customWidth="1"/>
    <col min="10968" max="10968" width="5.88671875" style="9" customWidth="1"/>
    <col min="10969" max="10969" width="7.109375" style="9" customWidth="1"/>
    <col min="10970" max="10970" width="8" style="9" customWidth="1"/>
    <col min="10971" max="10971" width="9.109375" style="9"/>
    <col min="10972" max="10972" width="6.109375" style="9" customWidth="1"/>
    <col min="10973" max="10975" width="8.109375" style="9" customWidth="1"/>
    <col min="10976" max="10976" width="9.109375" style="9"/>
    <col min="10977" max="10980" width="10.5546875" style="9" bestFit="1" customWidth="1"/>
    <col min="10981" max="10984" width="10.88671875" style="9" customWidth="1"/>
    <col min="10985" max="11216" width="9.109375" style="9"/>
    <col min="11217" max="11218" width="1.109375" style="9" customWidth="1"/>
    <col min="11219" max="11219" width="36.109375" style="9" customWidth="1"/>
    <col min="11220" max="11220" width="9" style="9" customWidth="1"/>
    <col min="11221" max="11221" width="0" style="9" hidden="1" customWidth="1"/>
    <col min="11222" max="11222" width="19.88671875" style="9" bestFit="1" customWidth="1"/>
    <col min="11223" max="11223" width="7.88671875" style="9" customWidth="1"/>
    <col min="11224" max="11224" width="5.88671875" style="9" customWidth="1"/>
    <col min="11225" max="11225" width="7.109375" style="9" customWidth="1"/>
    <col min="11226" max="11226" width="8" style="9" customWidth="1"/>
    <col min="11227" max="11227" width="9.109375" style="9"/>
    <col min="11228" max="11228" width="6.109375" style="9" customWidth="1"/>
    <col min="11229" max="11231" width="8.109375" style="9" customWidth="1"/>
    <col min="11232" max="11232" width="9.109375" style="9"/>
    <col min="11233" max="11236" width="10.5546875" style="9" bestFit="1" customWidth="1"/>
    <col min="11237" max="11240" width="10.88671875" style="9" customWidth="1"/>
    <col min="11241" max="11472" width="9.109375" style="9"/>
    <col min="11473" max="11474" width="1.109375" style="9" customWidth="1"/>
    <col min="11475" max="11475" width="36.109375" style="9" customWidth="1"/>
    <col min="11476" max="11476" width="9" style="9" customWidth="1"/>
    <col min="11477" max="11477" width="0" style="9" hidden="1" customWidth="1"/>
    <col min="11478" max="11478" width="19.88671875" style="9" bestFit="1" customWidth="1"/>
    <col min="11479" max="11479" width="7.88671875" style="9" customWidth="1"/>
    <col min="11480" max="11480" width="5.88671875" style="9" customWidth="1"/>
    <col min="11481" max="11481" width="7.109375" style="9" customWidth="1"/>
    <col min="11482" max="11482" width="8" style="9" customWidth="1"/>
    <col min="11483" max="11483" width="9.109375" style="9"/>
    <col min="11484" max="11484" width="6.109375" style="9" customWidth="1"/>
    <col min="11485" max="11487" width="8.109375" style="9" customWidth="1"/>
    <col min="11488" max="11488" width="9.109375" style="9"/>
    <col min="11489" max="11492" width="10.5546875" style="9" bestFit="1" customWidth="1"/>
    <col min="11493" max="11496" width="10.88671875" style="9" customWidth="1"/>
    <col min="11497" max="11728" width="9.109375" style="9"/>
    <col min="11729" max="11730" width="1.109375" style="9" customWidth="1"/>
    <col min="11731" max="11731" width="36.109375" style="9" customWidth="1"/>
    <col min="11732" max="11732" width="9" style="9" customWidth="1"/>
    <col min="11733" max="11733" width="0" style="9" hidden="1" customWidth="1"/>
    <col min="11734" max="11734" width="19.88671875" style="9" bestFit="1" customWidth="1"/>
    <col min="11735" max="11735" width="7.88671875" style="9" customWidth="1"/>
    <col min="11736" max="11736" width="5.88671875" style="9" customWidth="1"/>
    <col min="11737" max="11737" width="7.109375" style="9" customWidth="1"/>
    <col min="11738" max="11738" width="8" style="9" customWidth="1"/>
    <col min="11739" max="11739" width="9.109375" style="9"/>
    <col min="11740" max="11740" width="6.109375" style="9" customWidth="1"/>
    <col min="11741" max="11743" width="8.109375" style="9" customWidth="1"/>
    <col min="11744" max="11744" width="9.109375" style="9"/>
    <col min="11745" max="11748" width="10.5546875" style="9" bestFit="1" customWidth="1"/>
    <col min="11749" max="11752" width="10.88671875" style="9" customWidth="1"/>
    <col min="11753" max="11984" width="9.109375" style="9"/>
    <col min="11985" max="11986" width="1.109375" style="9" customWidth="1"/>
    <col min="11987" max="11987" width="36.109375" style="9" customWidth="1"/>
    <col min="11988" max="11988" width="9" style="9" customWidth="1"/>
    <col min="11989" max="11989" width="0" style="9" hidden="1" customWidth="1"/>
    <col min="11990" max="11990" width="19.88671875" style="9" bestFit="1" customWidth="1"/>
    <col min="11991" max="11991" width="7.88671875" style="9" customWidth="1"/>
    <col min="11992" max="11992" width="5.88671875" style="9" customWidth="1"/>
    <col min="11993" max="11993" width="7.109375" style="9" customWidth="1"/>
    <col min="11994" max="11994" width="8" style="9" customWidth="1"/>
    <col min="11995" max="11995" width="9.109375" style="9"/>
    <col min="11996" max="11996" width="6.109375" style="9" customWidth="1"/>
    <col min="11997" max="11999" width="8.109375" style="9" customWidth="1"/>
    <col min="12000" max="12000" width="9.109375" style="9"/>
    <col min="12001" max="12004" width="10.5546875" style="9" bestFit="1" customWidth="1"/>
    <col min="12005" max="12008" width="10.88671875" style="9" customWidth="1"/>
    <col min="12009" max="12240" width="9.109375" style="9"/>
    <col min="12241" max="12242" width="1.109375" style="9" customWidth="1"/>
    <col min="12243" max="12243" width="36.109375" style="9" customWidth="1"/>
    <col min="12244" max="12244" width="9" style="9" customWidth="1"/>
    <col min="12245" max="12245" width="0" style="9" hidden="1" customWidth="1"/>
    <col min="12246" max="12246" width="19.88671875" style="9" bestFit="1" customWidth="1"/>
    <col min="12247" max="12247" width="7.88671875" style="9" customWidth="1"/>
    <col min="12248" max="12248" width="5.88671875" style="9" customWidth="1"/>
    <col min="12249" max="12249" width="7.109375" style="9" customWidth="1"/>
    <col min="12250" max="12250" width="8" style="9" customWidth="1"/>
    <col min="12251" max="12251" width="9.109375" style="9"/>
    <col min="12252" max="12252" width="6.109375" style="9" customWidth="1"/>
    <col min="12253" max="12255" width="8.109375" style="9" customWidth="1"/>
    <col min="12256" max="12256" width="9.109375" style="9"/>
    <col min="12257" max="12260" width="10.5546875" style="9" bestFit="1" customWidth="1"/>
    <col min="12261" max="12264" width="10.88671875" style="9" customWidth="1"/>
    <col min="12265" max="12496" width="9.109375" style="9"/>
    <col min="12497" max="12498" width="1.109375" style="9" customWidth="1"/>
    <col min="12499" max="12499" width="36.109375" style="9" customWidth="1"/>
    <col min="12500" max="12500" width="9" style="9" customWidth="1"/>
    <col min="12501" max="12501" width="0" style="9" hidden="1" customWidth="1"/>
    <col min="12502" max="12502" width="19.88671875" style="9" bestFit="1" customWidth="1"/>
    <col min="12503" max="12503" width="7.88671875" style="9" customWidth="1"/>
    <col min="12504" max="12504" width="5.88671875" style="9" customWidth="1"/>
    <col min="12505" max="12505" width="7.109375" style="9" customWidth="1"/>
    <col min="12506" max="12506" width="8" style="9" customWidth="1"/>
    <col min="12507" max="12507" width="9.109375" style="9"/>
    <col min="12508" max="12508" width="6.109375" style="9" customWidth="1"/>
    <col min="12509" max="12511" width="8.109375" style="9" customWidth="1"/>
    <col min="12512" max="12512" width="9.109375" style="9"/>
    <col min="12513" max="12516" width="10.5546875" style="9" bestFit="1" customWidth="1"/>
    <col min="12517" max="12520" width="10.88671875" style="9" customWidth="1"/>
    <col min="12521" max="12752" width="9.109375" style="9"/>
    <col min="12753" max="12754" width="1.109375" style="9" customWidth="1"/>
    <col min="12755" max="12755" width="36.109375" style="9" customWidth="1"/>
    <col min="12756" max="12756" width="9" style="9" customWidth="1"/>
    <col min="12757" max="12757" width="0" style="9" hidden="1" customWidth="1"/>
    <col min="12758" max="12758" width="19.88671875" style="9" bestFit="1" customWidth="1"/>
    <col min="12759" max="12759" width="7.88671875" style="9" customWidth="1"/>
    <col min="12760" max="12760" width="5.88671875" style="9" customWidth="1"/>
    <col min="12761" max="12761" width="7.109375" style="9" customWidth="1"/>
    <col min="12762" max="12762" width="8" style="9" customWidth="1"/>
    <col min="12763" max="12763" width="9.109375" style="9"/>
    <col min="12764" max="12764" width="6.109375" style="9" customWidth="1"/>
    <col min="12765" max="12767" width="8.109375" style="9" customWidth="1"/>
    <col min="12768" max="12768" width="9.109375" style="9"/>
    <col min="12769" max="12772" width="10.5546875" style="9" bestFit="1" customWidth="1"/>
    <col min="12773" max="12776" width="10.88671875" style="9" customWidth="1"/>
    <col min="12777" max="13008" width="9.109375" style="9"/>
    <col min="13009" max="13010" width="1.109375" style="9" customWidth="1"/>
    <col min="13011" max="13011" width="36.109375" style="9" customWidth="1"/>
    <col min="13012" max="13012" width="9" style="9" customWidth="1"/>
    <col min="13013" max="13013" width="0" style="9" hidden="1" customWidth="1"/>
    <col min="13014" max="13014" width="19.88671875" style="9" bestFit="1" customWidth="1"/>
    <col min="13015" max="13015" width="7.88671875" style="9" customWidth="1"/>
    <col min="13016" max="13016" width="5.88671875" style="9" customWidth="1"/>
    <col min="13017" max="13017" width="7.109375" style="9" customWidth="1"/>
    <col min="13018" max="13018" width="8" style="9" customWidth="1"/>
    <col min="13019" max="13019" width="9.109375" style="9"/>
    <col min="13020" max="13020" width="6.109375" style="9" customWidth="1"/>
    <col min="13021" max="13023" width="8.109375" style="9" customWidth="1"/>
    <col min="13024" max="13024" width="9.109375" style="9"/>
    <col min="13025" max="13028" width="10.5546875" style="9" bestFit="1" customWidth="1"/>
    <col min="13029" max="13032" width="10.88671875" style="9" customWidth="1"/>
    <col min="13033" max="13264" width="9.109375" style="9"/>
    <col min="13265" max="13266" width="1.109375" style="9" customWidth="1"/>
    <col min="13267" max="13267" width="36.109375" style="9" customWidth="1"/>
    <col min="13268" max="13268" width="9" style="9" customWidth="1"/>
    <col min="13269" max="13269" width="0" style="9" hidden="1" customWidth="1"/>
    <col min="13270" max="13270" width="19.88671875" style="9" bestFit="1" customWidth="1"/>
    <col min="13271" max="13271" width="7.88671875" style="9" customWidth="1"/>
    <col min="13272" max="13272" width="5.88671875" style="9" customWidth="1"/>
    <col min="13273" max="13273" width="7.109375" style="9" customWidth="1"/>
    <col min="13274" max="13274" width="8" style="9" customWidth="1"/>
    <col min="13275" max="13275" width="9.109375" style="9"/>
    <col min="13276" max="13276" width="6.109375" style="9" customWidth="1"/>
    <col min="13277" max="13279" width="8.109375" style="9" customWidth="1"/>
    <col min="13280" max="13280" width="9.109375" style="9"/>
    <col min="13281" max="13284" width="10.5546875" style="9" bestFit="1" customWidth="1"/>
    <col min="13285" max="13288" width="10.88671875" style="9" customWidth="1"/>
    <col min="13289" max="13520" width="9.109375" style="9"/>
    <col min="13521" max="13522" width="1.109375" style="9" customWidth="1"/>
    <col min="13523" max="13523" width="36.109375" style="9" customWidth="1"/>
    <col min="13524" max="13524" width="9" style="9" customWidth="1"/>
    <col min="13525" max="13525" width="0" style="9" hidden="1" customWidth="1"/>
    <col min="13526" max="13526" width="19.88671875" style="9" bestFit="1" customWidth="1"/>
    <col min="13527" max="13527" width="7.88671875" style="9" customWidth="1"/>
    <col min="13528" max="13528" width="5.88671875" style="9" customWidth="1"/>
    <col min="13529" max="13529" width="7.109375" style="9" customWidth="1"/>
    <col min="13530" max="13530" width="8" style="9" customWidth="1"/>
    <col min="13531" max="13531" width="9.109375" style="9"/>
    <col min="13532" max="13532" width="6.109375" style="9" customWidth="1"/>
    <col min="13533" max="13535" width="8.109375" style="9" customWidth="1"/>
    <col min="13536" max="13536" width="9.109375" style="9"/>
    <col min="13537" max="13540" width="10.5546875" style="9" bestFit="1" customWidth="1"/>
    <col min="13541" max="13544" width="10.88671875" style="9" customWidth="1"/>
    <col min="13545" max="13776" width="9.109375" style="9"/>
    <col min="13777" max="13778" width="1.109375" style="9" customWidth="1"/>
    <col min="13779" max="13779" width="36.109375" style="9" customWidth="1"/>
    <col min="13780" max="13780" width="9" style="9" customWidth="1"/>
    <col min="13781" max="13781" width="0" style="9" hidden="1" customWidth="1"/>
    <col min="13782" max="13782" width="19.88671875" style="9" bestFit="1" customWidth="1"/>
    <col min="13783" max="13783" width="7.88671875" style="9" customWidth="1"/>
    <col min="13784" max="13784" width="5.88671875" style="9" customWidth="1"/>
    <col min="13785" max="13785" width="7.109375" style="9" customWidth="1"/>
    <col min="13786" max="13786" width="8" style="9" customWidth="1"/>
    <col min="13787" max="13787" width="9.109375" style="9"/>
    <col min="13788" max="13788" width="6.109375" style="9" customWidth="1"/>
    <col min="13789" max="13791" width="8.109375" style="9" customWidth="1"/>
    <col min="13792" max="13792" width="9.109375" style="9"/>
    <col min="13793" max="13796" width="10.5546875" style="9" bestFit="1" customWidth="1"/>
    <col min="13797" max="13800" width="10.88671875" style="9" customWidth="1"/>
    <col min="13801" max="14032" width="9.109375" style="9"/>
    <col min="14033" max="14034" width="1.109375" style="9" customWidth="1"/>
    <col min="14035" max="14035" width="36.109375" style="9" customWidth="1"/>
    <col min="14036" max="14036" width="9" style="9" customWidth="1"/>
    <col min="14037" max="14037" width="0" style="9" hidden="1" customWidth="1"/>
    <col min="14038" max="14038" width="19.88671875" style="9" bestFit="1" customWidth="1"/>
    <col min="14039" max="14039" width="7.88671875" style="9" customWidth="1"/>
    <col min="14040" max="14040" width="5.88671875" style="9" customWidth="1"/>
    <col min="14041" max="14041" width="7.109375" style="9" customWidth="1"/>
    <col min="14042" max="14042" width="8" style="9" customWidth="1"/>
    <col min="14043" max="14043" width="9.109375" style="9"/>
    <col min="14044" max="14044" width="6.109375" style="9" customWidth="1"/>
    <col min="14045" max="14047" width="8.109375" style="9" customWidth="1"/>
    <col min="14048" max="14048" width="9.109375" style="9"/>
    <col min="14049" max="14052" width="10.5546875" style="9" bestFit="1" customWidth="1"/>
    <col min="14053" max="14056" width="10.88671875" style="9" customWidth="1"/>
    <col min="14057" max="14288" width="9.109375" style="9"/>
    <col min="14289" max="14290" width="1.109375" style="9" customWidth="1"/>
    <col min="14291" max="14291" width="36.109375" style="9" customWidth="1"/>
    <col min="14292" max="14292" width="9" style="9" customWidth="1"/>
    <col min="14293" max="14293" width="0" style="9" hidden="1" customWidth="1"/>
    <col min="14294" max="14294" width="19.88671875" style="9" bestFit="1" customWidth="1"/>
    <col min="14295" max="14295" width="7.88671875" style="9" customWidth="1"/>
    <col min="14296" max="14296" width="5.88671875" style="9" customWidth="1"/>
    <col min="14297" max="14297" width="7.109375" style="9" customWidth="1"/>
    <col min="14298" max="14298" width="8" style="9" customWidth="1"/>
    <col min="14299" max="14299" width="9.109375" style="9"/>
    <col min="14300" max="14300" width="6.109375" style="9" customWidth="1"/>
    <col min="14301" max="14303" width="8.109375" style="9" customWidth="1"/>
    <col min="14304" max="14304" width="9.109375" style="9"/>
    <col min="14305" max="14308" width="10.5546875" style="9" bestFit="1" customWidth="1"/>
    <col min="14309" max="14312" width="10.88671875" style="9" customWidth="1"/>
    <col min="14313" max="14544" width="9.109375" style="9"/>
    <col min="14545" max="14546" width="1.109375" style="9" customWidth="1"/>
    <col min="14547" max="14547" width="36.109375" style="9" customWidth="1"/>
    <col min="14548" max="14548" width="9" style="9" customWidth="1"/>
    <col min="14549" max="14549" width="0" style="9" hidden="1" customWidth="1"/>
    <col min="14550" max="14550" width="19.88671875" style="9" bestFit="1" customWidth="1"/>
    <col min="14551" max="14551" width="7.88671875" style="9" customWidth="1"/>
    <col min="14552" max="14552" width="5.88671875" style="9" customWidth="1"/>
    <col min="14553" max="14553" width="7.109375" style="9" customWidth="1"/>
    <col min="14554" max="14554" width="8" style="9" customWidth="1"/>
    <col min="14555" max="14555" width="9.109375" style="9"/>
    <col min="14556" max="14556" width="6.109375" style="9" customWidth="1"/>
    <col min="14557" max="14559" width="8.109375" style="9" customWidth="1"/>
    <col min="14560" max="14560" width="9.109375" style="9"/>
    <col min="14561" max="14564" width="10.5546875" style="9" bestFit="1" customWidth="1"/>
    <col min="14565" max="14568" width="10.88671875" style="9" customWidth="1"/>
    <col min="14569" max="14800" width="9.109375" style="9"/>
    <col min="14801" max="14802" width="1.109375" style="9" customWidth="1"/>
    <col min="14803" max="14803" width="36.109375" style="9" customWidth="1"/>
    <col min="14804" max="14804" width="9" style="9" customWidth="1"/>
    <col min="14805" max="14805" width="0" style="9" hidden="1" customWidth="1"/>
    <col min="14806" max="14806" width="19.88671875" style="9" bestFit="1" customWidth="1"/>
    <col min="14807" max="14807" width="7.88671875" style="9" customWidth="1"/>
    <col min="14808" max="14808" width="5.88671875" style="9" customWidth="1"/>
    <col min="14809" max="14809" width="7.109375" style="9" customWidth="1"/>
    <col min="14810" max="14810" width="8" style="9" customWidth="1"/>
    <col min="14811" max="14811" width="9.109375" style="9"/>
    <col min="14812" max="14812" width="6.109375" style="9" customWidth="1"/>
    <col min="14813" max="14815" width="8.109375" style="9" customWidth="1"/>
    <col min="14816" max="14816" width="9.109375" style="9"/>
    <col min="14817" max="14820" width="10.5546875" style="9" bestFit="1" customWidth="1"/>
    <col min="14821" max="14824" width="10.88671875" style="9" customWidth="1"/>
    <col min="14825" max="15056" width="9.109375" style="9"/>
    <col min="15057" max="15058" width="1.109375" style="9" customWidth="1"/>
    <col min="15059" max="15059" width="36.109375" style="9" customWidth="1"/>
    <col min="15060" max="15060" width="9" style="9" customWidth="1"/>
    <col min="15061" max="15061" width="0" style="9" hidden="1" customWidth="1"/>
    <col min="15062" max="15062" width="19.88671875" style="9" bestFit="1" customWidth="1"/>
    <col min="15063" max="15063" width="7.88671875" style="9" customWidth="1"/>
    <col min="15064" max="15064" width="5.88671875" style="9" customWidth="1"/>
    <col min="15065" max="15065" width="7.109375" style="9" customWidth="1"/>
    <col min="15066" max="15066" width="8" style="9" customWidth="1"/>
    <col min="15067" max="15067" width="9.109375" style="9"/>
    <col min="15068" max="15068" width="6.109375" style="9" customWidth="1"/>
    <col min="15069" max="15071" width="8.109375" style="9" customWidth="1"/>
    <col min="15072" max="15072" width="9.109375" style="9"/>
    <col min="15073" max="15076" width="10.5546875" style="9" bestFit="1" customWidth="1"/>
    <col min="15077" max="15080" width="10.88671875" style="9" customWidth="1"/>
    <col min="15081" max="15312" width="9.109375" style="9"/>
    <col min="15313" max="15314" width="1.109375" style="9" customWidth="1"/>
    <col min="15315" max="15315" width="36.109375" style="9" customWidth="1"/>
    <col min="15316" max="15316" width="9" style="9" customWidth="1"/>
    <col min="15317" max="15317" width="0" style="9" hidden="1" customWidth="1"/>
    <col min="15318" max="15318" width="19.88671875" style="9" bestFit="1" customWidth="1"/>
    <col min="15319" max="15319" width="7.88671875" style="9" customWidth="1"/>
    <col min="15320" max="15320" width="5.88671875" style="9" customWidth="1"/>
    <col min="15321" max="15321" width="7.109375" style="9" customWidth="1"/>
    <col min="15322" max="15322" width="8" style="9" customWidth="1"/>
    <col min="15323" max="15323" width="9.109375" style="9"/>
    <col min="15324" max="15324" width="6.109375" style="9" customWidth="1"/>
    <col min="15325" max="15327" width="8.109375" style="9" customWidth="1"/>
    <col min="15328" max="15328" width="9.109375" style="9"/>
    <col min="15329" max="15332" width="10.5546875" style="9" bestFit="1" customWidth="1"/>
    <col min="15333" max="15336" width="10.88671875" style="9" customWidth="1"/>
    <col min="15337" max="15568" width="9.109375" style="9"/>
    <col min="15569" max="15570" width="1.109375" style="9" customWidth="1"/>
    <col min="15571" max="15571" width="36.109375" style="9" customWidth="1"/>
    <col min="15572" max="15572" width="9" style="9" customWidth="1"/>
    <col min="15573" max="15573" width="0" style="9" hidden="1" customWidth="1"/>
    <col min="15574" max="15574" width="19.88671875" style="9" bestFit="1" customWidth="1"/>
    <col min="15575" max="15575" width="7.88671875" style="9" customWidth="1"/>
    <col min="15576" max="15576" width="5.88671875" style="9" customWidth="1"/>
    <col min="15577" max="15577" width="7.109375" style="9" customWidth="1"/>
    <col min="15578" max="15578" width="8" style="9" customWidth="1"/>
    <col min="15579" max="15579" width="9.109375" style="9"/>
    <col min="15580" max="15580" width="6.109375" style="9" customWidth="1"/>
    <col min="15581" max="15583" width="8.109375" style="9" customWidth="1"/>
    <col min="15584" max="15584" width="9.109375" style="9"/>
    <col min="15585" max="15588" width="10.5546875" style="9" bestFit="1" customWidth="1"/>
    <col min="15589" max="15592" width="10.88671875" style="9" customWidth="1"/>
    <col min="15593" max="15824" width="9.109375" style="9"/>
    <col min="15825" max="15826" width="1.109375" style="9" customWidth="1"/>
    <col min="15827" max="15827" width="36.109375" style="9" customWidth="1"/>
    <col min="15828" max="15828" width="9" style="9" customWidth="1"/>
    <col min="15829" max="15829" width="0" style="9" hidden="1" customWidth="1"/>
    <col min="15830" max="15830" width="19.88671875" style="9" bestFit="1" customWidth="1"/>
    <col min="15831" max="15831" width="7.88671875" style="9" customWidth="1"/>
    <col min="15832" max="15832" width="5.88671875" style="9" customWidth="1"/>
    <col min="15833" max="15833" width="7.109375" style="9" customWidth="1"/>
    <col min="15834" max="15834" width="8" style="9" customWidth="1"/>
    <col min="15835" max="15835" width="9.109375" style="9"/>
    <col min="15836" max="15836" width="6.109375" style="9" customWidth="1"/>
    <col min="15837" max="15839" width="8.109375" style="9" customWidth="1"/>
    <col min="15840" max="15840" width="9.109375" style="9"/>
    <col min="15841" max="15844" width="10.5546875" style="9" bestFit="1" customWidth="1"/>
    <col min="15845" max="15848" width="10.88671875" style="9" customWidth="1"/>
    <col min="15849" max="16080" width="9.109375" style="9"/>
    <col min="16081" max="16082" width="1.109375" style="9" customWidth="1"/>
    <col min="16083" max="16083" width="36.109375" style="9" customWidth="1"/>
    <col min="16084" max="16084" width="9" style="9" customWidth="1"/>
    <col min="16085" max="16085" width="0" style="9" hidden="1" customWidth="1"/>
    <col min="16086" max="16086" width="19.88671875" style="9" bestFit="1" customWidth="1"/>
    <col min="16087" max="16087" width="7.88671875" style="9" customWidth="1"/>
    <col min="16088" max="16088" width="5.88671875" style="9" customWidth="1"/>
    <col min="16089" max="16089" width="7.109375" style="9" customWidth="1"/>
    <col min="16090" max="16090" width="8" style="9" customWidth="1"/>
    <col min="16091" max="16091" width="9.109375" style="9"/>
    <col min="16092" max="16092" width="6.109375" style="9" customWidth="1"/>
    <col min="16093" max="16095" width="8.109375" style="9" customWidth="1"/>
    <col min="16096" max="16096" width="9.109375" style="9"/>
    <col min="16097" max="16100" width="10.5546875" style="9" bestFit="1" customWidth="1"/>
    <col min="16101" max="16104" width="10.88671875" style="9" customWidth="1"/>
    <col min="16105" max="16384" width="9.109375" style="9"/>
  </cols>
  <sheetData>
    <row r="1" spans="1:7" ht="13.8" thickBot="1" x14ac:dyDescent="0.3">
      <c r="A1" s="1"/>
      <c r="B1" s="1"/>
      <c r="C1" s="1"/>
      <c r="D1" s="1"/>
      <c r="E1" s="2"/>
      <c r="F1" s="1"/>
      <c r="G1" s="3"/>
    </row>
    <row r="2" spans="1:7" ht="21" hidden="1" thickBot="1" x14ac:dyDescent="0.4">
      <c r="A2" s="1"/>
      <c r="B2" s="686" t="s">
        <v>338</v>
      </c>
      <c r="C2" s="686"/>
      <c r="D2" s="686"/>
      <c r="E2" s="686"/>
      <c r="F2" s="686"/>
      <c r="G2" s="330"/>
    </row>
    <row r="3" spans="1:7" s="16" customFormat="1" ht="69.75" customHeight="1" thickBot="1" x14ac:dyDescent="0.35">
      <c r="A3" s="8"/>
      <c r="B3" s="690" t="s">
        <v>0</v>
      </c>
      <c r="C3" s="691"/>
      <c r="D3" s="691"/>
      <c r="E3" s="10" t="s">
        <v>1</v>
      </c>
      <c r="F3" s="188" t="s">
        <v>339</v>
      </c>
      <c r="G3" s="14"/>
    </row>
    <row r="4" spans="1:7" s="16" customFormat="1" ht="15" hidden="1" customHeight="1" thickBot="1" x14ac:dyDescent="0.35">
      <c r="A4" s="8"/>
      <c r="B4" s="353"/>
      <c r="C4" s="354"/>
      <c r="D4" s="354"/>
      <c r="E4" s="355"/>
      <c r="F4" s="356"/>
      <c r="G4" s="14"/>
    </row>
    <row r="5" spans="1:7" s="16" customFormat="1" ht="15" hidden="1" customHeight="1" x14ac:dyDescent="0.3">
      <c r="A5" s="8"/>
      <c r="B5" s="26" t="s">
        <v>340</v>
      </c>
      <c r="C5" s="27"/>
      <c r="D5" s="27"/>
      <c r="E5" s="27"/>
      <c r="F5" s="27"/>
      <c r="G5" s="31"/>
    </row>
    <row r="6" spans="1:7" ht="13.5" customHeight="1" x14ac:dyDescent="0.25">
      <c r="B6" s="32" t="s">
        <v>17</v>
      </c>
      <c r="C6" s="33"/>
      <c r="D6" s="34"/>
      <c r="E6" s="35"/>
      <c r="F6" s="362"/>
    </row>
    <row r="7" spans="1:7" ht="13.5" customHeight="1" thickBot="1" x14ac:dyDescent="0.3">
      <c r="B7" s="363"/>
      <c r="C7" s="46"/>
      <c r="D7" s="47" t="s">
        <v>18</v>
      </c>
      <c r="E7" s="48" t="s">
        <v>19</v>
      </c>
      <c r="F7" s="364" t="s">
        <v>341</v>
      </c>
      <c r="G7" s="57"/>
    </row>
    <row r="8" spans="1:7" ht="13.5" customHeight="1" thickBot="1" x14ac:dyDescent="0.3">
      <c r="B8" s="58" t="s">
        <v>22</v>
      </c>
      <c r="C8" s="59"/>
      <c r="D8" s="60"/>
      <c r="E8" s="61"/>
      <c r="F8" s="365"/>
      <c r="G8" s="57"/>
    </row>
    <row r="9" spans="1:7" ht="13.5" customHeight="1" x14ac:dyDescent="0.25">
      <c r="B9" s="366"/>
      <c r="C9" s="70"/>
      <c r="D9" s="71" t="s">
        <v>23</v>
      </c>
      <c r="E9" s="72" t="s">
        <v>24</v>
      </c>
      <c r="F9" s="367" t="s">
        <v>342</v>
      </c>
      <c r="G9" s="57"/>
    </row>
    <row r="10" spans="1:7" ht="13.5" customHeight="1" x14ac:dyDescent="0.25">
      <c r="B10" s="368"/>
      <c r="C10" s="82"/>
      <c r="D10" s="83" t="s">
        <v>25</v>
      </c>
      <c r="E10" s="84" t="s">
        <v>26</v>
      </c>
      <c r="F10" s="369" t="s">
        <v>625</v>
      </c>
      <c r="G10" s="57"/>
    </row>
    <row r="11" spans="1:7" ht="13.5" customHeight="1" x14ac:dyDescent="0.25">
      <c r="B11" s="368"/>
      <c r="C11" s="82"/>
      <c r="D11" s="83" t="s">
        <v>28</v>
      </c>
      <c r="E11" s="84" t="s">
        <v>29</v>
      </c>
      <c r="F11" s="369" t="s">
        <v>344</v>
      </c>
      <c r="G11" s="57"/>
    </row>
    <row r="12" spans="1:7" ht="13.5" customHeight="1" x14ac:dyDescent="0.25">
      <c r="B12" s="370"/>
      <c r="C12" s="94"/>
      <c r="D12" s="95" t="s">
        <v>30</v>
      </c>
      <c r="E12" s="96" t="s">
        <v>31</v>
      </c>
      <c r="F12" s="371" t="s">
        <v>345</v>
      </c>
      <c r="G12" s="57"/>
    </row>
    <row r="13" spans="1:7" ht="13.5" customHeight="1" x14ac:dyDescent="0.25">
      <c r="B13" s="370"/>
      <c r="C13" s="94"/>
      <c r="D13" s="95" t="s">
        <v>32</v>
      </c>
      <c r="E13" s="96" t="s">
        <v>31</v>
      </c>
      <c r="F13" s="371" t="s">
        <v>346</v>
      </c>
      <c r="G13" s="57"/>
    </row>
    <row r="14" spans="1:7" ht="13.5" customHeight="1" x14ac:dyDescent="0.25">
      <c r="B14" s="370"/>
      <c r="C14" s="94"/>
      <c r="D14" s="95" t="s">
        <v>33</v>
      </c>
      <c r="E14" s="96" t="s">
        <v>34</v>
      </c>
      <c r="F14" s="371" t="s">
        <v>347</v>
      </c>
      <c r="G14" s="57"/>
    </row>
    <row r="15" spans="1:7" ht="24" customHeight="1" x14ac:dyDescent="0.25">
      <c r="B15" s="370"/>
      <c r="C15" s="94"/>
      <c r="D15" s="95" t="s">
        <v>228</v>
      </c>
      <c r="E15" s="96" t="s">
        <v>229</v>
      </c>
      <c r="F15" s="440" t="s">
        <v>430</v>
      </c>
      <c r="G15" s="57"/>
    </row>
    <row r="16" spans="1:7" ht="13.5" customHeight="1" thickBot="1" x14ac:dyDescent="0.3">
      <c r="B16" s="363"/>
      <c r="C16" s="46"/>
      <c r="D16" s="47" t="s">
        <v>35</v>
      </c>
      <c r="E16" s="48" t="s">
        <v>36</v>
      </c>
      <c r="F16" s="364" t="s">
        <v>348</v>
      </c>
      <c r="G16" s="57"/>
    </row>
    <row r="17" spans="2:7" ht="13.5" customHeight="1" x14ac:dyDescent="0.25">
      <c r="B17" s="103" t="s">
        <v>349</v>
      </c>
      <c r="C17" s="70"/>
      <c r="D17" s="71"/>
      <c r="E17" s="72"/>
      <c r="F17" s="367"/>
      <c r="G17" s="57"/>
    </row>
    <row r="18" spans="2:7" ht="13.5" customHeight="1" x14ac:dyDescent="0.25">
      <c r="B18" s="366"/>
      <c r="C18" s="70"/>
      <c r="D18" s="71" t="s">
        <v>37</v>
      </c>
      <c r="E18" s="72" t="s">
        <v>38</v>
      </c>
      <c r="F18" s="367" t="s">
        <v>350</v>
      </c>
      <c r="G18" s="57"/>
    </row>
    <row r="19" spans="2:7" ht="13.5" customHeight="1" x14ac:dyDescent="0.25">
      <c r="B19" s="368"/>
      <c r="C19" s="82"/>
      <c r="D19" s="83" t="s">
        <v>658</v>
      </c>
      <c r="E19" s="84" t="s">
        <v>41</v>
      </c>
      <c r="F19" s="369" t="s">
        <v>651</v>
      </c>
      <c r="G19" s="57"/>
    </row>
    <row r="20" spans="2:7" ht="13.5" customHeight="1" x14ac:dyDescent="0.25">
      <c r="B20" s="368"/>
      <c r="C20" s="82"/>
      <c r="D20" s="83" t="s">
        <v>42</v>
      </c>
      <c r="E20" s="84" t="s">
        <v>43</v>
      </c>
      <c r="F20" s="369" t="s">
        <v>352</v>
      </c>
      <c r="G20" s="57"/>
    </row>
    <row r="21" spans="2:7" ht="13.5" customHeight="1" x14ac:dyDescent="0.25">
      <c r="B21" s="368"/>
      <c r="C21" s="82"/>
      <c r="D21" s="83" t="s">
        <v>44</v>
      </c>
      <c r="E21" s="84" t="s">
        <v>45</v>
      </c>
      <c r="F21" s="369" t="s">
        <v>353</v>
      </c>
      <c r="G21" s="57"/>
    </row>
    <row r="22" spans="2:7" ht="13.5" customHeight="1" x14ac:dyDescent="0.25">
      <c r="B22" s="368"/>
      <c r="C22" s="82"/>
      <c r="D22" s="83" t="s">
        <v>46</v>
      </c>
      <c r="E22" s="84" t="s">
        <v>47</v>
      </c>
      <c r="F22" s="369" t="s">
        <v>354</v>
      </c>
      <c r="G22" s="57"/>
    </row>
    <row r="23" spans="2:7" ht="13.5" customHeight="1" x14ac:dyDescent="0.25">
      <c r="B23" s="370"/>
      <c r="C23" s="94"/>
      <c r="D23" s="95" t="s">
        <v>656</v>
      </c>
      <c r="E23" s="96" t="s">
        <v>655</v>
      </c>
      <c r="F23" s="371" t="s">
        <v>657</v>
      </c>
      <c r="G23" s="57"/>
    </row>
    <row r="24" spans="2:7" ht="13.5" customHeight="1" x14ac:dyDescent="0.25">
      <c r="B24" s="370"/>
      <c r="C24" s="94"/>
      <c r="D24" s="95" t="s">
        <v>649</v>
      </c>
      <c r="E24" s="96" t="s">
        <v>648</v>
      </c>
      <c r="F24" s="371" t="s">
        <v>650</v>
      </c>
      <c r="G24" s="57"/>
    </row>
    <row r="25" spans="2:7" ht="13.5" customHeight="1" x14ac:dyDescent="0.25">
      <c r="B25" s="370"/>
      <c r="C25" s="94"/>
      <c r="D25" s="95" t="s">
        <v>48</v>
      </c>
      <c r="E25" s="96" t="s">
        <v>49</v>
      </c>
      <c r="F25" s="371" t="s">
        <v>355</v>
      </c>
      <c r="G25" s="57"/>
    </row>
    <row r="26" spans="2:7" ht="13.5" customHeight="1" x14ac:dyDescent="0.25">
      <c r="B26" s="370"/>
      <c r="C26" s="94"/>
      <c r="D26" s="95" t="s">
        <v>50</v>
      </c>
      <c r="E26" s="96" t="s">
        <v>51</v>
      </c>
      <c r="F26" s="371" t="s">
        <v>356</v>
      </c>
      <c r="G26" s="57"/>
    </row>
    <row r="27" spans="2:7" ht="13.5" customHeight="1" thickBot="1" x14ac:dyDescent="0.3">
      <c r="B27" s="363"/>
      <c r="C27" s="46"/>
      <c r="D27" s="47" t="s">
        <v>52</v>
      </c>
      <c r="E27" s="48" t="s">
        <v>53</v>
      </c>
      <c r="F27" s="364" t="s">
        <v>357</v>
      </c>
      <c r="G27" s="57"/>
    </row>
    <row r="28" spans="2:7" ht="13.5" customHeight="1" x14ac:dyDescent="0.25">
      <c r="B28" s="103" t="s">
        <v>54</v>
      </c>
      <c r="C28" s="70"/>
      <c r="D28" s="71"/>
      <c r="E28" s="72"/>
      <c r="F28" s="367"/>
      <c r="G28" s="57"/>
    </row>
    <row r="29" spans="2:7" ht="13.5" customHeight="1" x14ac:dyDescent="0.25">
      <c r="B29" s="366"/>
      <c r="C29" s="70"/>
      <c r="D29" s="71" t="s">
        <v>55</v>
      </c>
      <c r="E29" s="72" t="s">
        <v>56</v>
      </c>
      <c r="F29" s="372" t="s">
        <v>358</v>
      </c>
      <c r="G29" s="57"/>
    </row>
    <row r="30" spans="2:7" ht="26.4" x14ac:dyDescent="0.25">
      <c r="B30" s="378"/>
      <c r="C30" s="117"/>
      <c r="D30" s="118" t="s">
        <v>645</v>
      </c>
      <c r="E30" s="119" t="s">
        <v>644</v>
      </c>
      <c r="F30" s="618" t="s">
        <v>646</v>
      </c>
      <c r="G30" s="57"/>
    </row>
    <row r="31" spans="2:7" ht="13.5" customHeight="1" thickBot="1" x14ac:dyDescent="0.3">
      <c r="B31" s="363"/>
      <c r="C31" s="46"/>
      <c r="D31" s="47" t="s">
        <v>58</v>
      </c>
      <c r="E31" s="48" t="s">
        <v>59</v>
      </c>
      <c r="F31" s="364" t="s">
        <v>359</v>
      </c>
      <c r="G31" s="57"/>
    </row>
    <row r="32" spans="2:7" ht="13.5" customHeight="1" x14ac:dyDescent="0.25">
      <c r="B32" s="103" t="s">
        <v>60</v>
      </c>
      <c r="C32" s="70"/>
      <c r="D32" s="71"/>
      <c r="E32" s="72"/>
      <c r="F32" s="367"/>
      <c r="G32" s="57"/>
    </row>
    <row r="33" spans="2:7" ht="13.5" customHeight="1" x14ac:dyDescent="0.25">
      <c r="B33" s="368"/>
      <c r="C33" s="82"/>
      <c r="D33" s="83" t="s">
        <v>61</v>
      </c>
      <c r="E33" s="84" t="s">
        <v>62</v>
      </c>
      <c r="F33" s="369" t="s">
        <v>360</v>
      </c>
      <c r="G33" s="57"/>
    </row>
    <row r="34" spans="2:7" ht="13.5" customHeight="1" x14ac:dyDescent="0.25">
      <c r="B34" s="368"/>
      <c r="C34" s="82"/>
      <c r="D34" s="83" t="s">
        <v>607</v>
      </c>
      <c r="E34" s="84" t="s">
        <v>608</v>
      </c>
      <c r="F34" s="369" t="s">
        <v>609</v>
      </c>
      <c r="G34" s="57"/>
    </row>
    <row r="35" spans="2:7" ht="13.5" customHeight="1" x14ac:dyDescent="0.25">
      <c r="B35" s="368"/>
      <c r="C35" s="82"/>
      <c r="D35" s="83" t="s">
        <v>63</v>
      </c>
      <c r="E35" s="84" t="s">
        <v>64</v>
      </c>
      <c r="F35" s="373" t="s">
        <v>361</v>
      </c>
      <c r="G35" s="57"/>
    </row>
    <row r="36" spans="2:7" ht="13.5" customHeight="1" x14ac:dyDescent="0.25">
      <c r="B36" s="368"/>
      <c r="C36" s="82"/>
      <c r="D36" s="83" t="s">
        <v>633</v>
      </c>
      <c r="E36" s="84" t="s">
        <v>631</v>
      </c>
      <c r="F36" s="373" t="s">
        <v>632</v>
      </c>
      <c r="G36" s="57"/>
    </row>
    <row r="37" spans="2:7" ht="13.5" customHeight="1" x14ac:dyDescent="0.25">
      <c r="B37" s="368"/>
      <c r="C37" s="82"/>
      <c r="D37" s="83" t="s">
        <v>66</v>
      </c>
      <c r="E37" s="84" t="s">
        <v>67</v>
      </c>
      <c r="F37" s="369" t="s">
        <v>362</v>
      </c>
      <c r="G37" s="57"/>
    </row>
    <row r="38" spans="2:7" ht="13.5" customHeight="1" x14ac:dyDescent="0.25">
      <c r="B38" s="370"/>
      <c r="C38" s="94"/>
      <c r="D38" s="95" t="s">
        <v>636</v>
      </c>
      <c r="E38" s="96" t="s">
        <v>637</v>
      </c>
      <c r="F38" s="371" t="s">
        <v>640</v>
      </c>
      <c r="G38" s="57"/>
    </row>
    <row r="39" spans="2:7" ht="13.5" customHeight="1" thickBot="1" x14ac:dyDescent="0.3">
      <c r="B39" s="363"/>
      <c r="C39" s="46"/>
      <c r="D39" s="47" t="s">
        <v>69</v>
      </c>
      <c r="E39" s="48" t="s">
        <v>70</v>
      </c>
      <c r="F39" s="364" t="s">
        <v>363</v>
      </c>
      <c r="G39" s="57"/>
    </row>
    <row r="40" spans="2:7" ht="13.5" customHeight="1" x14ac:dyDescent="0.25">
      <c r="B40" s="103" t="s">
        <v>72</v>
      </c>
      <c r="C40" s="70"/>
      <c r="D40" s="71"/>
      <c r="E40" s="72"/>
      <c r="F40" s="367"/>
      <c r="G40" s="57"/>
    </row>
    <row r="41" spans="2:7" ht="13.5" customHeight="1" x14ac:dyDescent="0.25">
      <c r="B41" s="368"/>
      <c r="C41" s="82"/>
      <c r="D41" s="83" t="s">
        <v>73</v>
      </c>
      <c r="E41" s="84" t="s">
        <v>74</v>
      </c>
      <c r="F41" s="369" t="s">
        <v>364</v>
      </c>
      <c r="G41" s="57"/>
    </row>
    <row r="42" spans="2:7" ht="13.5" customHeight="1" x14ac:dyDescent="0.25">
      <c r="B42" s="368"/>
      <c r="C42" s="82"/>
      <c r="D42" s="83" t="s">
        <v>616</v>
      </c>
      <c r="E42" s="84" t="s">
        <v>617</v>
      </c>
      <c r="F42" s="369" t="s">
        <v>619</v>
      </c>
      <c r="G42" s="57"/>
    </row>
    <row r="43" spans="2:7" ht="13.5" customHeight="1" x14ac:dyDescent="0.25">
      <c r="B43" s="368"/>
      <c r="C43" s="82"/>
      <c r="D43" s="83" t="s">
        <v>75</v>
      </c>
      <c r="E43" s="84" t="s">
        <v>76</v>
      </c>
      <c r="F43" s="373" t="s">
        <v>365</v>
      </c>
      <c r="G43" s="57"/>
    </row>
    <row r="44" spans="2:7" ht="13.5" customHeight="1" x14ac:dyDescent="0.25">
      <c r="B44" s="368"/>
      <c r="C44" s="82"/>
      <c r="D44" s="83" t="s">
        <v>78</v>
      </c>
      <c r="E44" s="84" t="s">
        <v>79</v>
      </c>
      <c r="F44" s="373" t="s">
        <v>366</v>
      </c>
      <c r="G44" s="57"/>
    </row>
    <row r="45" spans="2:7" ht="13.5" customHeight="1" x14ac:dyDescent="0.25">
      <c r="B45" s="368"/>
      <c r="C45" s="82"/>
      <c r="D45" s="83" t="s">
        <v>80</v>
      </c>
      <c r="E45" s="84" t="s">
        <v>81</v>
      </c>
      <c r="F45" s="373" t="s">
        <v>367</v>
      </c>
      <c r="G45" s="57"/>
    </row>
    <row r="46" spans="2:7" ht="13.5" customHeight="1" x14ac:dyDescent="0.25">
      <c r="B46" s="368"/>
      <c r="C46" s="82"/>
      <c r="D46" s="83" t="s">
        <v>82</v>
      </c>
      <c r="E46" s="84" t="s">
        <v>83</v>
      </c>
      <c r="F46" s="369" t="s">
        <v>368</v>
      </c>
      <c r="G46" s="57"/>
    </row>
    <row r="47" spans="2:7" ht="13.5" customHeight="1" x14ac:dyDescent="0.25">
      <c r="B47" s="368"/>
      <c r="C47" s="82"/>
      <c r="D47" s="83" t="s">
        <v>85</v>
      </c>
      <c r="E47" s="84" t="s">
        <v>86</v>
      </c>
      <c r="F47" s="369" t="s">
        <v>369</v>
      </c>
      <c r="G47" s="57"/>
    </row>
    <row r="48" spans="2:7" ht="13.5" customHeight="1" x14ac:dyDescent="0.25">
      <c r="B48" s="368"/>
      <c r="C48" s="82"/>
      <c r="D48" s="83" t="s">
        <v>87</v>
      </c>
      <c r="E48" s="84" t="s">
        <v>88</v>
      </c>
      <c r="F48" s="369" t="s">
        <v>370</v>
      </c>
      <c r="G48" s="57"/>
    </row>
    <row r="49" spans="2:7" ht="13.5" customHeight="1" x14ac:dyDescent="0.25">
      <c r="B49" s="368"/>
      <c r="C49" s="82"/>
      <c r="D49" s="83" t="s">
        <v>89</v>
      </c>
      <c r="E49" s="84" t="s">
        <v>90</v>
      </c>
      <c r="F49" s="369" t="s">
        <v>371</v>
      </c>
      <c r="G49" s="57"/>
    </row>
    <row r="50" spans="2:7" ht="13.5" customHeight="1" thickBot="1" x14ac:dyDescent="0.3">
      <c r="B50" s="363"/>
      <c r="C50" s="46"/>
      <c r="D50" s="47" t="s">
        <v>92</v>
      </c>
      <c r="E50" s="48" t="s">
        <v>93</v>
      </c>
      <c r="F50" s="364" t="s">
        <v>372</v>
      </c>
      <c r="G50" s="57"/>
    </row>
    <row r="51" spans="2:7" ht="13.5" customHeight="1" x14ac:dyDescent="0.25">
      <c r="B51" s="103" t="s">
        <v>94</v>
      </c>
      <c r="C51" s="70"/>
      <c r="D51" s="71"/>
      <c r="E51" s="72"/>
      <c r="F51" s="367"/>
      <c r="G51" s="57"/>
    </row>
    <row r="52" spans="2:7" ht="13.5" customHeight="1" x14ac:dyDescent="0.25">
      <c r="B52" s="368"/>
      <c r="C52" s="82"/>
      <c r="D52" s="83" t="s">
        <v>95</v>
      </c>
      <c r="E52" s="84" t="s">
        <v>96</v>
      </c>
      <c r="F52" s="369" t="s">
        <v>373</v>
      </c>
      <c r="G52" s="57"/>
    </row>
    <row r="53" spans="2:7" ht="13.5" customHeight="1" x14ac:dyDescent="0.25">
      <c r="B53" s="368"/>
      <c r="C53" s="82"/>
      <c r="D53" s="83" t="s">
        <v>97</v>
      </c>
      <c r="E53" s="84" t="s">
        <v>98</v>
      </c>
      <c r="F53" s="369" t="s">
        <v>374</v>
      </c>
      <c r="G53" s="57"/>
    </row>
    <row r="54" spans="2:7" ht="13.5" customHeight="1" x14ac:dyDescent="0.25">
      <c r="B54" s="370"/>
      <c r="C54" s="94"/>
      <c r="D54" s="83" t="s">
        <v>99</v>
      </c>
      <c r="E54" s="84" t="s">
        <v>100</v>
      </c>
      <c r="F54" s="369" t="s">
        <v>375</v>
      </c>
      <c r="G54" s="57"/>
    </row>
    <row r="55" spans="2:7" ht="13.5" customHeight="1" x14ac:dyDescent="0.25">
      <c r="B55" s="370"/>
      <c r="C55" s="94"/>
      <c r="D55" s="83" t="s">
        <v>102</v>
      </c>
      <c r="E55" s="84" t="s">
        <v>103</v>
      </c>
      <c r="F55" s="369" t="s">
        <v>376</v>
      </c>
      <c r="G55" s="57"/>
    </row>
    <row r="56" spans="2:7" ht="13.5" customHeight="1" thickBot="1" x14ac:dyDescent="0.3">
      <c r="B56" s="363"/>
      <c r="C56" s="46"/>
      <c r="D56" s="60" t="s">
        <v>104</v>
      </c>
      <c r="E56" s="61" t="s">
        <v>105</v>
      </c>
      <c r="F56" s="365" t="s">
        <v>377</v>
      </c>
      <c r="G56" s="57"/>
    </row>
    <row r="57" spans="2:7" ht="13.5" customHeight="1" x14ac:dyDescent="0.25">
      <c r="B57" s="107" t="s">
        <v>106</v>
      </c>
      <c r="C57" s="108"/>
      <c r="D57" s="109"/>
      <c r="E57" s="35"/>
      <c r="F57" s="362"/>
      <c r="G57" s="57"/>
    </row>
    <row r="58" spans="2:7" ht="13.5" customHeight="1" x14ac:dyDescent="0.25">
      <c r="B58" s="368"/>
      <c r="C58" s="82"/>
      <c r="D58" s="83" t="s">
        <v>107</v>
      </c>
      <c r="E58" s="84" t="s">
        <v>108</v>
      </c>
      <c r="F58" s="369" t="s">
        <v>378</v>
      </c>
      <c r="G58" s="57"/>
    </row>
    <row r="59" spans="2:7" ht="13.5" customHeight="1" x14ac:dyDescent="0.25">
      <c r="B59" s="368"/>
      <c r="C59" s="82"/>
      <c r="D59" s="83" t="s">
        <v>109</v>
      </c>
      <c r="E59" s="84" t="s">
        <v>110</v>
      </c>
      <c r="F59" s="369" t="s">
        <v>379</v>
      </c>
      <c r="G59" s="57"/>
    </row>
    <row r="60" spans="2:7" ht="13.5" customHeight="1" x14ac:dyDescent="0.25">
      <c r="B60" s="368"/>
      <c r="C60" s="82"/>
      <c r="D60" s="83" t="s">
        <v>111</v>
      </c>
      <c r="E60" s="84" t="s">
        <v>112</v>
      </c>
      <c r="F60" s="369" t="s">
        <v>380</v>
      </c>
      <c r="G60" s="57"/>
    </row>
    <row r="61" spans="2:7" ht="13.5" customHeight="1" x14ac:dyDescent="0.25">
      <c r="B61" s="368"/>
      <c r="C61" s="82"/>
      <c r="D61" s="83" t="s">
        <v>113</v>
      </c>
      <c r="E61" s="84" t="s">
        <v>114</v>
      </c>
      <c r="F61" s="369" t="s">
        <v>381</v>
      </c>
      <c r="G61" s="57"/>
    </row>
    <row r="62" spans="2:7" ht="13.5" customHeight="1" thickBot="1" x14ac:dyDescent="0.3">
      <c r="B62" s="363"/>
      <c r="C62" s="46"/>
      <c r="D62" s="47" t="s">
        <v>115</v>
      </c>
      <c r="E62" s="48" t="s">
        <v>116</v>
      </c>
      <c r="F62" s="364" t="s">
        <v>382</v>
      </c>
      <c r="G62" s="57"/>
    </row>
    <row r="63" spans="2:7" ht="13.5" customHeight="1" x14ac:dyDescent="0.25">
      <c r="B63" s="103" t="s">
        <v>117</v>
      </c>
      <c r="C63" s="70"/>
      <c r="D63" s="71"/>
      <c r="E63" s="72"/>
      <c r="F63" s="367"/>
      <c r="G63" s="57"/>
    </row>
    <row r="64" spans="2:7" ht="13.5" customHeight="1" x14ac:dyDescent="0.25">
      <c r="B64" s="368"/>
      <c r="C64" s="112" t="s">
        <v>383</v>
      </c>
      <c r="D64" s="83"/>
      <c r="E64" s="84"/>
      <c r="F64" s="369"/>
      <c r="G64" s="57"/>
    </row>
    <row r="65" spans="2:7" ht="13.5" customHeight="1" x14ac:dyDescent="0.25">
      <c r="B65" s="368"/>
      <c r="C65" s="82"/>
      <c r="D65" s="83" t="s">
        <v>119</v>
      </c>
      <c r="E65" s="84" t="s">
        <v>120</v>
      </c>
      <c r="F65" s="369" t="s">
        <v>384</v>
      </c>
      <c r="G65" s="57"/>
    </row>
    <row r="66" spans="2:7" ht="13.5" customHeight="1" x14ac:dyDescent="0.25">
      <c r="B66" s="368"/>
      <c r="C66" s="82"/>
      <c r="D66" s="83" t="s">
        <v>121</v>
      </c>
      <c r="E66" s="84" t="s">
        <v>122</v>
      </c>
      <c r="F66" s="369" t="s">
        <v>385</v>
      </c>
      <c r="G66" s="57"/>
    </row>
    <row r="67" spans="2:7" ht="13.5" customHeight="1" x14ac:dyDescent="0.25">
      <c r="B67" s="368"/>
      <c r="C67" s="82"/>
      <c r="D67" s="83" t="s">
        <v>124</v>
      </c>
      <c r="E67" s="84" t="s">
        <v>125</v>
      </c>
      <c r="F67" s="369" t="s">
        <v>386</v>
      </c>
      <c r="G67" s="57"/>
    </row>
    <row r="68" spans="2:7" ht="13.5" customHeight="1" x14ac:dyDescent="0.25">
      <c r="B68" s="368"/>
      <c r="C68" s="82"/>
      <c r="D68" s="83" t="s">
        <v>127</v>
      </c>
      <c r="E68" s="84" t="s">
        <v>128</v>
      </c>
      <c r="F68" s="369" t="s">
        <v>387</v>
      </c>
      <c r="G68" s="57"/>
    </row>
    <row r="69" spans="2:7" ht="13.5" customHeight="1" x14ac:dyDescent="0.25">
      <c r="B69" s="368"/>
      <c r="C69" s="82"/>
      <c r="D69" s="83" t="s">
        <v>129</v>
      </c>
      <c r="E69" s="84" t="s">
        <v>128</v>
      </c>
      <c r="F69" s="369" t="s">
        <v>388</v>
      </c>
      <c r="G69" s="57"/>
    </row>
    <row r="70" spans="2:7" ht="13.5" customHeight="1" x14ac:dyDescent="0.25">
      <c r="B70" s="368"/>
      <c r="C70" s="82"/>
      <c r="D70" s="83" t="s">
        <v>130</v>
      </c>
      <c r="E70" s="84" t="s">
        <v>128</v>
      </c>
      <c r="F70" s="369" t="s">
        <v>388</v>
      </c>
      <c r="G70" s="57"/>
    </row>
    <row r="71" spans="2:7" ht="13.5" customHeight="1" x14ac:dyDescent="0.25">
      <c r="B71" s="368"/>
      <c r="C71" s="82"/>
      <c r="D71" s="83" t="s">
        <v>131</v>
      </c>
      <c r="E71" s="84" t="s">
        <v>132</v>
      </c>
      <c r="F71" s="369" t="s">
        <v>389</v>
      </c>
      <c r="G71" s="57"/>
    </row>
    <row r="72" spans="2:7" ht="13.5" customHeight="1" x14ac:dyDescent="0.25">
      <c r="B72" s="368"/>
      <c r="C72" s="82"/>
      <c r="D72" s="83" t="s">
        <v>133</v>
      </c>
      <c r="E72" s="84" t="s">
        <v>134</v>
      </c>
      <c r="F72" s="369" t="s">
        <v>390</v>
      </c>
      <c r="G72" s="57"/>
    </row>
    <row r="73" spans="2:7" ht="13.5" customHeight="1" x14ac:dyDescent="0.25">
      <c r="B73" s="368"/>
      <c r="C73" s="82"/>
      <c r="D73" s="83" t="s">
        <v>135</v>
      </c>
      <c r="E73" s="84" t="s">
        <v>136</v>
      </c>
      <c r="F73" s="369" t="s">
        <v>391</v>
      </c>
      <c r="G73" s="57"/>
    </row>
    <row r="74" spans="2:7" ht="13.5" customHeight="1" x14ac:dyDescent="0.25">
      <c r="B74" s="368"/>
      <c r="C74" s="82"/>
      <c r="D74" s="83" t="s">
        <v>138</v>
      </c>
      <c r="E74" s="84" t="s">
        <v>139</v>
      </c>
      <c r="F74" s="369" t="s">
        <v>392</v>
      </c>
      <c r="G74" s="57"/>
    </row>
    <row r="75" spans="2:7" ht="13.5" customHeight="1" thickBot="1" x14ac:dyDescent="0.3">
      <c r="B75" s="363"/>
      <c r="C75" s="46"/>
      <c r="D75" s="47" t="s">
        <v>140</v>
      </c>
      <c r="E75" s="48" t="s">
        <v>141</v>
      </c>
      <c r="F75" s="364" t="s">
        <v>393</v>
      </c>
      <c r="G75" s="57"/>
    </row>
    <row r="76" spans="2:7" ht="13.5" customHeight="1" x14ac:dyDescent="0.25">
      <c r="B76" s="375"/>
      <c r="C76" s="113" t="s">
        <v>394</v>
      </c>
      <c r="D76" s="109"/>
      <c r="E76" s="35"/>
      <c r="F76" s="362"/>
      <c r="G76" s="57"/>
    </row>
    <row r="77" spans="2:7" ht="13.5" customHeight="1" x14ac:dyDescent="0.25">
      <c r="B77" s="366"/>
      <c r="C77" s="598"/>
      <c r="D77" s="71" t="s">
        <v>601</v>
      </c>
      <c r="E77" s="72" t="s">
        <v>253</v>
      </c>
      <c r="F77" s="367" t="s">
        <v>602</v>
      </c>
      <c r="G77" s="57"/>
    </row>
    <row r="78" spans="2:7" ht="13.5" customHeight="1" x14ac:dyDescent="0.25">
      <c r="B78" s="368"/>
      <c r="C78" s="82"/>
      <c r="D78" s="83" t="s">
        <v>143</v>
      </c>
      <c r="E78" s="84" t="s">
        <v>144</v>
      </c>
      <c r="F78" s="369" t="s">
        <v>395</v>
      </c>
      <c r="G78" s="57"/>
    </row>
    <row r="79" spans="2:7" ht="13.5" customHeight="1" x14ac:dyDescent="0.25">
      <c r="B79" s="368"/>
      <c r="C79" s="82"/>
      <c r="D79" s="83" t="s">
        <v>145</v>
      </c>
      <c r="E79" s="84" t="s">
        <v>146</v>
      </c>
      <c r="F79" s="369" t="s">
        <v>396</v>
      </c>
      <c r="G79" s="57"/>
    </row>
    <row r="80" spans="2:7" ht="13.5" customHeight="1" x14ac:dyDescent="0.25">
      <c r="B80" s="368"/>
      <c r="C80" s="82"/>
      <c r="D80" s="83" t="s">
        <v>147</v>
      </c>
      <c r="E80" s="84" t="s">
        <v>148</v>
      </c>
      <c r="F80" s="369" t="s">
        <v>397</v>
      </c>
      <c r="G80" s="57"/>
    </row>
    <row r="81" spans="2:7" ht="13.5" customHeight="1" x14ac:dyDescent="0.25">
      <c r="B81" s="370"/>
      <c r="C81" s="94"/>
      <c r="D81" s="83" t="s">
        <v>149</v>
      </c>
      <c r="E81" s="84" t="s">
        <v>150</v>
      </c>
      <c r="F81" s="369" t="s">
        <v>398</v>
      </c>
      <c r="G81" s="57"/>
    </row>
    <row r="82" spans="2:7" ht="13.5" customHeight="1" x14ac:dyDescent="0.25">
      <c r="B82" s="368"/>
      <c r="C82" s="82"/>
      <c r="D82" s="83" t="s">
        <v>151</v>
      </c>
      <c r="E82" s="84" t="s">
        <v>152</v>
      </c>
      <c r="F82" s="369" t="s">
        <v>399</v>
      </c>
      <c r="G82" s="57"/>
    </row>
    <row r="83" spans="2:7" ht="13.5" customHeight="1" x14ac:dyDescent="0.25">
      <c r="B83" s="368"/>
      <c r="C83" s="82"/>
      <c r="D83" s="83" t="s">
        <v>628</v>
      </c>
      <c r="E83" s="84" t="s">
        <v>626</v>
      </c>
      <c r="F83" s="369" t="s">
        <v>629</v>
      </c>
      <c r="G83" s="57"/>
    </row>
    <row r="84" spans="2:7" ht="13.5" customHeight="1" thickBot="1" x14ac:dyDescent="0.3">
      <c r="B84" s="376"/>
      <c r="C84" s="59"/>
      <c r="D84" s="60" t="s">
        <v>153</v>
      </c>
      <c r="E84" s="61" t="s">
        <v>154</v>
      </c>
      <c r="F84" s="365" t="s">
        <v>400</v>
      </c>
      <c r="G84" s="57"/>
    </row>
    <row r="85" spans="2:7" ht="13.5" customHeight="1" x14ac:dyDescent="0.25">
      <c r="B85" s="375"/>
      <c r="C85" s="113" t="s">
        <v>401</v>
      </c>
      <c r="D85" s="109"/>
      <c r="E85" s="35"/>
      <c r="F85" s="377"/>
      <c r="G85" s="57"/>
    </row>
    <row r="86" spans="2:7" ht="13.5" customHeight="1" x14ac:dyDescent="0.25">
      <c r="B86" s="368"/>
      <c r="C86" s="82"/>
      <c r="D86" s="83" t="s">
        <v>156</v>
      </c>
      <c r="E86" s="84" t="s">
        <v>157</v>
      </c>
      <c r="F86" s="373" t="s">
        <v>402</v>
      </c>
      <c r="G86" s="57"/>
    </row>
    <row r="87" spans="2:7" ht="13.5" customHeight="1" x14ac:dyDescent="0.25">
      <c r="B87" s="368"/>
      <c r="C87" s="82"/>
      <c r="D87" s="83" t="s">
        <v>159</v>
      </c>
      <c r="E87" s="84" t="s">
        <v>160</v>
      </c>
      <c r="F87" s="369" t="s">
        <v>403</v>
      </c>
      <c r="G87" s="57"/>
    </row>
    <row r="88" spans="2:7" ht="13.5" customHeight="1" x14ac:dyDescent="0.25">
      <c r="B88" s="368"/>
      <c r="C88" s="82"/>
      <c r="D88" s="83" t="s">
        <v>161</v>
      </c>
      <c r="E88" s="84" t="s">
        <v>162</v>
      </c>
      <c r="F88" s="373" t="s">
        <v>404</v>
      </c>
      <c r="G88" s="57"/>
    </row>
    <row r="89" spans="2:7" ht="13.5" customHeight="1" x14ac:dyDescent="0.25">
      <c r="B89" s="368"/>
      <c r="C89" s="82"/>
      <c r="D89" s="83" t="s">
        <v>163</v>
      </c>
      <c r="E89" s="84" t="s">
        <v>164</v>
      </c>
      <c r="F89" s="369" t="s">
        <v>405</v>
      </c>
      <c r="G89" s="57"/>
    </row>
    <row r="90" spans="2:7" ht="13.5" customHeight="1" x14ac:dyDescent="0.25">
      <c r="B90" s="368"/>
      <c r="C90" s="82"/>
      <c r="D90" s="83" t="s">
        <v>165</v>
      </c>
      <c r="E90" s="84" t="s">
        <v>166</v>
      </c>
      <c r="F90" s="369" t="s">
        <v>406</v>
      </c>
      <c r="G90" s="57"/>
    </row>
    <row r="91" spans="2:7" ht="13.5" customHeight="1" x14ac:dyDescent="0.25">
      <c r="B91" s="368"/>
      <c r="C91" s="82"/>
      <c r="D91" s="83" t="s">
        <v>604</v>
      </c>
      <c r="E91" s="84" t="s">
        <v>167</v>
      </c>
      <c r="F91" s="369" t="s">
        <v>407</v>
      </c>
      <c r="G91" s="57"/>
    </row>
    <row r="92" spans="2:7" ht="13.5" customHeight="1" x14ac:dyDescent="0.25">
      <c r="B92" s="368"/>
      <c r="C92" s="82"/>
      <c r="D92" s="83" t="s">
        <v>606</v>
      </c>
      <c r="E92" s="84" t="s">
        <v>169</v>
      </c>
      <c r="F92" s="369" t="s">
        <v>408</v>
      </c>
      <c r="G92" s="57"/>
    </row>
    <row r="93" spans="2:7" ht="13.5" customHeight="1" x14ac:dyDescent="0.25">
      <c r="B93" s="368"/>
      <c r="C93" s="82"/>
      <c r="D93" s="83" t="s">
        <v>605</v>
      </c>
      <c r="E93" s="84" t="s">
        <v>170</v>
      </c>
      <c r="F93" s="369" t="s">
        <v>409</v>
      </c>
      <c r="G93" s="57"/>
    </row>
    <row r="94" spans="2:7" ht="13.5" customHeight="1" x14ac:dyDescent="0.25">
      <c r="B94" s="368"/>
      <c r="C94" s="82"/>
      <c r="D94" s="83" t="s">
        <v>171</v>
      </c>
      <c r="E94" s="84" t="s">
        <v>172</v>
      </c>
      <c r="F94" s="373" t="s">
        <v>410</v>
      </c>
      <c r="G94" s="57"/>
    </row>
    <row r="95" spans="2:7" ht="13.5" customHeight="1" x14ac:dyDescent="0.25">
      <c r="B95" s="366"/>
      <c r="C95" s="70"/>
      <c r="D95" s="71" t="s">
        <v>173</v>
      </c>
      <c r="E95" s="72" t="s">
        <v>174</v>
      </c>
      <c r="F95" s="371" t="s">
        <v>411</v>
      </c>
      <c r="G95" s="57"/>
    </row>
    <row r="96" spans="2:7" ht="13.5" customHeight="1" x14ac:dyDescent="0.25">
      <c r="B96" s="368"/>
      <c r="C96" s="82"/>
      <c r="D96" s="83" t="s">
        <v>175</v>
      </c>
      <c r="E96" s="84" t="s">
        <v>176</v>
      </c>
      <c r="F96" s="369" t="s">
        <v>412</v>
      </c>
      <c r="G96" s="57"/>
    </row>
    <row r="97" spans="1:7" ht="13.5" customHeight="1" thickBot="1" x14ac:dyDescent="0.3">
      <c r="B97" s="378"/>
      <c r="C97" s="117"/>
      <c r="D97" s="118" t="s">
        <v>418</v>
      </c>
      <c r="E97" s="119" t="s">
        <v>419</v>
      </c>
      <c r="F97" s="379" t="s">
        <v>420</v>
      </c>
      <c r="G97" s="57"/>
    </row>
    <row r="98" spans="1:7" ht="13.5" customHeight="1" x14ac:dyDescent="0.25">
      <c r="B98" s="107" t="s">
        <v>177</v>
      </c>
      <c r="C98" s="108"/>
      <c r="D98" s="109"/>
      <c r="E98" s="35"/>
      <c r="F98" s="371"/>
      <c r="G98" s="57"/>
    </row>
    <row r="99" spans="1:7" ht="13.5" customHeight="1" x14ac:dyDescent="0.25">
      <c r="B99" s="368"/>
      <c r="C99" s="82"/>
      <c r="D99" s="83" t="s">
        <v>178</v>
      </c>
      <c r="E99" s="84" t="s">
        <v>179</v>
      </c>
      <c r="F99" s="369" t="s">
        <v>413</v>
      </c>
      <c r="G99" s="57"/>
    </row>
    <row r="100" spans="1:7" ht="13.5" customHeight="1" x14ac:dyDescent="0.25">
      <c r="B100" s="370"/>
      <c r="C100" s="94"/>
      <c r="D100" s="83" t="s">
        <v>180</v>
      </c>
      <c r="E100" s="96" t="s">
        <v>181</v>
      </c>
      <c r="F100" s="369" t="s">
        <v>414</v>
      </c>
      <c r="G100" s="57"/>
    </row>
    <row r="101" spans="1:7" ht="13.5" customHeight="1" thickBot="1" x14ac:dyDescent="0.3">
      <c r="B101" s="363"/>
      <c r="C101" s="46"/>
      <c r="D101" s="47" t="s">
        <v>183</v>
      </c>
      <c r="E101" s="48" t="s">
        <v>184</v>
      </c>
      <c r="F101" s="364" t="s">
        <v>415</v>
      </c>
      <c r="G101" s="57"/>
    </row>
    <row r="102" spans="1:7" x14ac:dyDescent="0.25">
      <c r="A102" s="1"/>
      <c r="B102" s="692"/>
      <c r="C102" s="692"/>
      <c r="D102" s="692"/>
      <c r="E102" s="692"/>
      <c r="F102" s="692"/>
      <c r="G102" s="3"/>
    </row>
    <row r="103" spans="1:7" x14ac:dyDescent="0.25">
      <c r="A103" s="1"/>
      <c r="B103" s="693"/>
      <c r="C103" s="693"/>
      <c r="D103" s="693"/>
      <c r="E103" s="693"/>
      <c r="F103" s="693"/>
      <c r="G103" s="3"/>
    </row>
    <row r="104" spans="1:7" x14ac:dyDescent="0.25">
      <c r="A104" s="1"/>
      <c r="B104" s="693"/>
      <c r="C104" s="693"/>
      <c r="D104" s="693"/>
      <c r="E104" s="693"/>
      <c r="F104" s="693"/>
      <c r="G104" s="3"/>
    </row>
    <row r="105" spans="1:7" ht="12" customHeight="1" x14ac:dyDescent="0.25">
      <c r="A105" s="1"/>
      <c r="B105" s="693"/>
      <c r="C105" s="693"/>
      <c r="D105" s="693"/>
      <c r="E105" s="693"/>
      <c r="F105" s="693"/>
      <c r="G105" s="3"/>
    </row>
    <row r="106" spans="1:7" x14ac:dyDescent="0.25">
      <c r="A106" s="1"/>
      <c r="B106" s="1"/>
      <c r="C106" s="1"/>
      <c r="D106" s="1"/>
      <c r="E106" s="2"/>
      <c r="F106" s="1"/>
      <c r="G106" s="3"/>
    </row>
  </sheetData>
  <sheetProtection algorithmName="SHA-512" hashValue="Tqg6Krj2aDZJvXP6Z3WtaV/w7aun+IiARHqukaMr3ca8nO+qPlx2gpb05mTiwgcT9nBSszxtxkjGCGwgDZvd3w==" saltValue="Ci5f+/2Rnc1m0PZvPM13Qw==" spinCount="100000" sheet="1" insertRows="0"/>
  <mergeCells count="3">
    <mergeCell ref="B2:F2"/>
    <mergeCell ref="B3:D3"/>
    <mergeCell ref="B102:F105"/>
  </mergeCells>
  <phoneticPr fontId="56" type="noConversion"/>
  <printOptions horizontalCentered="1"/>
  <pageMargins left="0.7" right="0.7" top="0.75" bottom="0.75" header="0.3" footer="0.3"/>
  <pageSetup paperSize="17" scale="63" orientation="portrait" r:id="rId1"/>
  <headerFooter alignWithMargins="0"/>
  <ignoredErrors>
    <ignoredError sqref="E7:E10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6"/>
  <sheetViews>
    <sheetView view="pageBreakPreview" topLeftCell="A4" zoomScaleNormal="100" zoomScaleSheetLayoutView="100" workbookViewId="0">
      <selection activeCell="K27" sqref="K27"/>
    </sheetView>
  </sheetViews>
  <sheetFormatPr defaultRowHeight="13.2" x14ac:dyDescent="0.25"/>
  <cols>
    <col min="1" max="1" width="9.109375" style="189"/>
    <col min="2" max="2" width="44.88671875" style="189" customWidth="1"/>
    <col min="3" max="3" width="9.109375" style="189"/>
    <col min="4" max="4" width="22.5546875" style="189" bestFit="1" customWidth="1"/>
    <col min="5" max="12" width="9.109375" style="189" customWidth="1"/>
    <col min="13" max="14" width="9.109375" style="189"/>
    <col min="15" max="16" width="52.5546875" style="189" bestFit="1" customWidth="1"/>
    <col min="17" max="19" width="51.109375" style="189" bestFit="1" customWidth="1"/>
    <col min="20"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9" ht="13.8" thickBot="1" x14ac:dyDescent="0.3"/>
    <row r="2" spans="2:19"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cm="1">
        <f t="array" ref="O2">IF($R$22=7,LUVMET10NonRes,LUVMET11NonRes)</f>
        <v>0</v>
      </c>
      <c r="P2" s="197"/>
    </row>
    <row r="3" spans="2:19" ht="15" customHeight="1" thickTop="1" x14ac:dyDescent="0.25">
      <c r="B3" s="198"/>
      <c r="C3" s="199"/>
      <c r="D3" s="200"/>
      <c r="E3" s="201"/>
      <c r="F3" s="202"/>
      <c r="G3" s="200"/>
      <c r="H3" s="201"/>
      <c r="I3" s="201"/>
      <c r="J3" s="202"/>
      <c r="K3" s="203"/>
      <c r="L3" s="201">
        <v>6</v>
      </c>
      <c r="M3" s="204"/>
      <c r="O3" s="205"/>
      <c r="P3" s="205"/>
    </row>
    <row r="4" spans="2:19" ht="15" customHeight="1" thickBot="1" x14ac:dyDescent="0.3">
      <c r="B4" s="206"/>
      <c r="C4" s="207"/>
      <c r="D4" s="208"/>
      <c r="E4" s="209"/>
      <c r="F4" s="210"/>
      <c r="G4" s="208"/>
      <c r="H4" s="209"/>
      <c r="I4" s="209"/>
      <c r="J4" s="210"/>
      <c r="K4" s="211"/>
      <c r="L4" s="208"/>
      <c r="M4" s="212"/>
      <c r="O4" s="213"/>
      <c r="P4" s="213"/>
    </row>
    <row r="5" spans="2:19" ht="15" customHeight="1" thickTop="1" thickBot="1" x14ac:dyDescent="0.3">
      <c r="B5" s="214"/>
      <c r="C5" s="191"/>
      <c r="D5" s="192"/>
      <c r="E5" s="193"/>
      <c r="F5" s="194"/>
      <c r="G5" s="192"/>
      <c r="H5" s="193"/>
      <c r="I5" s="193"/>
      <c r="J5" s="194"/>
      <c r="K5" s="215"/>
      <c r="L5" s="192"/>
      <c r="M5" s="216"/>
    </row>
    <row r="6" spans="2:19" ht="15" customHeight="1" thickTop="1" x14ac:dyDescent="0.25">
      <c r="B6" s="217" t="s">
        <v>17</v>
      </c>
      <c r="C6" s="218"/>
      <c r="D6" s="219"/>
      <c r="E6" s="220"/>
      <c r="F6" s="221"/>
      <c r="G6" s="222"/>
      <c r="H6" s="223"/>
      <c r="I6" s="224"/>
      <c r="J6" s="221"/>
      <c r="K6" s="225"/>
      <c r="L6" s="222"/>
      <c r="M6" s="226"/>
      <c r="O6" s="16" t="str" cm="1">
        <f t="array" ref="O6:O80">_xlfn._xlws.FILTER(B6:B80,ISNUMBER(SEARCH(Estimator!C22,B6:B80)),"not found")</f>
        <v>PORT AND TERMINAL</v>
      </c>
      <c r="P6" s="189" t="str" cm="1">
        <f t="array" ref="P6:P80">_xlfn._xlws.FILTER(B6:B80,ISNUMBER(SEARCH(Estimator!C23,B6:B80)),"not found")</f>
        <v>PORT AND TERMINAL</v>
      </c>
      <c r="Q6" s="189" t="str" cm="1">
        <f t="array" ref="Q6:Q80">_xlfn._xlws.FILTER(B6:B80,ISNUMBER(SEARCH(Estimator!C24,B6:B80)),"not found")</f>
        <v>PORT AND TERMINAL</v>
      </c>
      <c r="R6" s="189" t="str" cm="1">
        <f t="array" ref="R6:R80">_xlfn._xlws.FILTER(B6:B80,ISNUMBER(SEARCH(Estimator!C25,B6:B80)),"not found")</f>
        <v>PORT AND TERMINAL</v>
      </c>
      <c r="S6" s="189" t="str" cm="1">
        <f t="array" ref="S6:S80">_xlfn._xlws.FILTER(B6:B80,ISNUMBER(SEARCH(Estimator!C26,B6:B80)),"not found")</f>
        <v>PORT AND TERMINAL</v>
      </c>
    </row>
    <row r="7" spans="2:19" ht="15" customHeight="1" thickBot="1" x14ac:dyDescent="0.3">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3">
      <c r="B8" s="238" t="s">
        <v>22</v>
      </c>
      <c r="C8" s="239"/>
      <c r="D8" s="229"/>
      <c r="E8" s="240"/>
      <c r="F8" s="241"/>
      <c r="G8" s="242"/>
      <c r="H8" s="243"/>
      <c r="I8" s="243"/>
      <c r="J8" s="241"/>
      <c r="K8" s="244"/>
      <c r="L8" s="243">
        <f t="shared" ref="L8:L70" si="0">MIN($L$3,K8)</f>
        <v>6</v>
      </c>
      <c r="M8" s="245">
        <f t="shared" ref="M8:M70" si="1">ROUND(L8*$H8,2)</f>
        <v>0</v>
      </c>
      <c r="O8" s="237" t="str">
        <v>INDUSTRIAL</v>
      </c>
      <c r="P8" s="236" t="str">
        <v>INDUSTRIAL</v>
      </c>
      <c r="Q8" s="189" t="str">
        <v>INDUSTRIAL</v>
      </c>
      <c r="R8" s="189" t="str">
        <v>INDUSTRIAL</v>
      </c>
      <c r="S8" s="189" t="str">
        <v>INDUSTRIAL</v>
      </c>
    </row>
    <row r="9" spans="2:19" ht="15" customHeight="1" x14ac:dyDescent="0.25">
      <c r="B9" s="246" t="s">
        <v>493</v>
      </c>
      <c r="C9" s="247" t="s">
        <v>24</v>
      </c>
      <c r="D9" s="248" t="s">
        <v>20</v>
      </c>
      <c r="E9" s="249">
        <v>0.63</v>
      </c>
      <c r="F9" s="250"/>
      <c r="G9" s="251"/>
      <c r="H9" s="252">
        <f t="shared" ref="H9:H72"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5">
      <c r="B10" s="255" t="s">
        <v>495</v>
      </c>
      <c r="C10" s="256" t="s">
        <v>26</v>
      </c>
      <c r="D10" s="257" t="s">
        <v>20</v>
      </c>
      <c r="E10" s="258">
        <v>0.67</v>
      </c>
      <c r="F10" s="259"/>
      <c r="G10" s="260"/>
      <c r="H10" s="261">
        <f t="shared" si="2"/>
        <v>0.67</v>
      </c>
      <c r="I10" s="261">
        <v>10.02</v>
      </c>
      <c r="J10" s="259">
        <v>0.5</v>
      </c>
      <c r="K10" s="262">
        <f t="shared" ref="K10:K72"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5">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5">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5">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5">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5">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3">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5">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5">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3">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5">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5">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5">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5">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5">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5">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5">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x14ac:dyDescent="0.25">
      <c r="B27" s="264" t="s">
        <v>639</v>
      </c>
      <c r="C27" s="265" t="s">
        <v>637</v>
      </c>
      <c r="D27" s="266" t="s">
        <v>638</v>
      </c>
      <c r="E27" s="267">
        <v>16.899999999999999</v>
      </c>
      <c r="F27" s="268"/>
      <c r="G27" s="269"/>
      <c r="H27" s="270">
        <f t="shared" si="2"/>
        <v>16.899999999999999</v>
      </c>
      <c r="I27" s="270">
        <v>7.86</v>
      </c>
      <c r="J27" s="268">
        <v>0.5</v>
      </c>
      <c r="K27" s="271">
        <f t="shared" si="3"/>
        <v>3.93</v>
      </c>
      <c r="L27" s="270">
        <f t="shared" si="0"/>
        <v>3.93</v>
      </c>
      <c r="M27" s="263">
        <f t="shared" si="1"/>
        <v>66.42</v>
      </c>
      <c r="O27" s="237" t="str">
        <v xml:space="preserve">    Soccer Complex</v>
      </c>
      <c r="P27" s="236" t="str">
        <v xml:space="preserve">    Soccer Complex</v>
      </c>
      <c r="Q27" s="189" t="str">
        <v xml:space="preserve">    Soccer Complex</v>
      </c>
      <c r="R27" s="189" t="str">
        <v xml:space="preserve">    Soccer Complex</v>
      </c>
      <c r="S27" s="189" t="str">
        <v xml:space="preserve">    Soccer Complex</v>
      </c>
    </row>
    <row r="28" spans="2:19" ht="15" customHeight="1" thickBot="1" x14ac:dyDescent="0.3">
      <c r="B28" s="227" t="s">
        <v>510</v>
      </c>
      <c r="C28" s="228" t="s">
        <v>70</v>
      </c>
      <c r="D28" s="273" t="s">
        <v>244</v>
      </c>
      <c r="E28" s="230">
        <v>3.82</v>
      </c>
      <c r="F28" s="231"/>
      <c r="G28" s="232"/>
      <c r="H28" s="233">
        <f t="shared" si="2"/>
        <v>3.82</v>
      </c>
      <c r="I28" s="233">
        <v>7.86</v>
      </c>
      <c r="J28" s="231">
        <v>0.5</v>
      </c>
      <c r="K28" s="234">
        <f t="shared" si="3"/>
        <v>3.93</v>
      </c>
      <c r="L28" s="233">
        <f t="shared" si="0"/>
        <v>3.93</v>
      </c>
      <c r="M28" s="235">
        <f t="shared" si="1"/>
        <v>15.01</v>
      </c>
      <c r="O28" s="237" t="str">
        <v xml:space="preserve">     Racquet / Tennis Club</v>
      </c>
      <c r="P28" s="236" t="str">
        <v xml:space="preserve">     Racquet / Tennis Club</v>
      </c>
      <c r="Q28" s="189" t="str">
        <v xml:space="preserve">     Racquet / Tennis Club</v>
      </c>
      <c r="R28" s="189" t="str">
        <v xml:space="preserve">     Racquet / Tennis Club</v>
      </c>
      <c r="S28" s="189" t="str">
        <v xml:space="preserve">     Racquet / Tennis Club</v>
      </c>
    </row>
    <row r="29" spans="2:19" ht="15" customHeight="1" x14ac:dyDescent="0.25">
      <c r="B29" s="274" t="s">
        <v>72</v>
      </c>
      <c r="C29" s="247"/>
      <c r="D29" s="248"/>
      <c r="E29" s="249"/>
      <c r="F29" s="250"/>
      <c r="G29" s="251"/>
      <c r="H29" s="252"/>
      <c r="I29" s="252"/>
      <c r="J29" s="250"/>
      <c r="K29" s="253">
        <f t="shared" si="3"/>
        <v>0</v>
      </c>
      <c r="L29" s="252">
        <f t="shared" si="0"/>
        <v>0</v>
      </c>
      <c r="M29" s="254">
        <f t="shared" si="1"/>
        <v>0</v>
      </c>
      <c r="O29" s="237" t="str">
        <v>INSTITUTIONAL</v>
      </c>
      <c r="P29" s="236" t="str">
        <v>INSTITUTIONAL</v>
      </c>
      <c r="Q29" s="189" t="str">
        <v>INSTITUTIONAL</v>
      </c>
      <c r="R29" s="189" t="str">
        <v>INSTITUTIONAL</v>
      </c>
      <c r="S29" s="189" t="str">
        <v>INSTITUTIONAL</v>
      </c>
    </row>
    <row r="30" spans="2:19" ht="15" customHeight="1" x14ac:dyDescent="0.25">
      <c r="B30" s="255" t="s">
        <v>511</v>
      </c>
      <c r="C30" s="256" t="s">
        <v>74</v>
      </c>
      <c r="D30" s="257" t="s">
        <v>20</v>
      </c>
      <c r="E30" s="258">
        <v>0.49</v>
      </c>
      <c r="F30" s="259"/>
      <c r="G30" s="260"/>
      <c r="H30" s="261">
        <f t="shared" si="2"/>
        <v>0.49</v>
      </c>
      <c r="I30" s="261">
        <v>8.31</v>
      </c>
      <c r="J30" s="259">
        <v>0.5</v>
      </c>
      <c r="K30" s="262">
        <f t="shared" si="3"/>
        <v>4.16</v>
      </c>
      <c r="L30" s="261">
        <f t="shared" si="0"/>
        <v>4.16</v>
      </c>
      <c r="M30" s="263">
        <f t="shared" si="1"/>
        <v>2.04</v>
      </c>
      <c r="O30" s="237" t="str">
        <v xml:space="preserve">     Church</v>
      </c>
      <c r="P30" s="236" t="str">
        <v xml:space="preserve">     Church</v>
      </c>
      <c r="Q30" s="189" t="str">
        <v xml:space="preserve">     Church</v>
      </c>
      <c r="R30" s="189" t="str">
        <v xml:space="preserve">     Church</v>
      </c>
      <c r="S30" s="189" t="str">
        <v xml:space="preserve">     Church</v>
      </c>
    </row>
    <row r="31" spans="2:19" ht="15" customHeight="1" x14ac:dyDescent="0.25">
      <c r="B31" s="255" t="s">
        <v>512</v>
      </c>
      <c r="C31" s="256" t="s">
        <v>76</v>
      </c>
      <c r="D31" s="257" t="s">
        <v>20</v>
      </c>
      <c r="E31" s="258">
        <v>11.12</v>
      </c>
      <c r="F31" s="259">
        <v>0.44</v>
      </c>
      <c r="G31" s="260" t="s">
        <v>77</v>
      </c>
      <c r="H31" s="261">
        <f t="shared" si="2"/>
        <v>6.23</v>
      </c>
      <c r="I31" s="261">
        <v>3.49</v>
      </c>
      <c r="J31" s="259">
        <v>0.5</v>
      </c>
      <c r="K31" s="262">
        <f t="shared" si="3"/>
        <v>1.75</v>
      </c>
      <c r="L31" s="261">
        <f t="shared" si="0"/>
        <v>1.75</v>
      </c>
      <c r="M31" s="263">
        <f t="shared" si="1"/>
        <v>10.9</v>
      </c>
      <c r="O31" s="237" t="str">
        <v xml:space="preserve">     Day Care Center</v>
      </c>
      <c r="P31" s="236" t="str">
        <v xml:space="preserve">     Day Care Center</v>
      </c>
      <c r="Q31" s="189" t="str">
        <v xml:space="preserve">     Day Care Center</v>
      </c>
      <c r="R31" s="189" t="str">
        <v xml:space="preserve">     Day Care Center</v>
      </c>
      <c r="S31" s="189" t="str">
        <v xml:space="preserve">     Day Care Center</v>
      </c>
    </row>
    <row r="32" spans="2:19" ht="15" customHeight="1" x14ac:dyDescent="0.25">
      <c r="B32" s="255" t="s">
        <v>513</v>
      </c>
      <c r="C32" s="256" t="s">
        <v>86</v>
      </c>
      <c r="D32" s="257" t="s">
        <v>84</v>
      </c>
      <c r="E32" s="258">
        <v>0</v>
      </c>
      <c r="F32" s="259"/>
      <c r="G32" s="260"/>
      <c r="H32" s="261">
        <f t="shared" si="2"/>
        <v>0</v>
      </c>
      <c r="I32" s="261">
        <v>3.49</v>
      </c>
      <c r="J32" s="259">
        <v>0.5</v>
      </c>
      <c r="K32" s="262">
        <f t="shared" si="3"/>
        <v>1.75</v>
      </c>
      <c r="L32" s="261">
        <f t="shared" si="0"/>
        <v>1.75</v>
      </c>
      <c r="M32" s="263">
        <f t="shared" si="1"/>
        <v>0</v>
      </c>
      <c r="O32" s="237" t="str">
        <v xml:space="preserve">     Primary/Middle School (1-8)</v>
      </c>
      <c r="P32" s="236" t="str">
        <v xml:space="preserve">     Primary/Middle School (1-8)</v>
      </c>
      <c r="Q32" s="189" t="str">
        <v xml:space="preserve">     Primary/Middle School (1-8)</v>
      </c>
      <c r="R32" s="189" t="str">
        <v xml:space="preserve">     Primary/Middle School (1-8)</v>
      </c>
      <c r="S32" s="189" t="str">
        <v xml:space="preserve">     Primary/Middle School (1-8)</v>
      </c>
    </row>
    <row r="33" spans="2:19" ht="15" customHeight="1" x14ac:dyDescent="0.25">
      <c r="B33" s="255" t="s">
        <v>514</v>
      </c>
      <c r="C33" s="256" t="s">
        <v>246</v>
      </c>
      <c r="D33" s="257" t="s">
        <v>84</v>
      </c>
      <c r="E33" s="258">
        <v>0</v>
      </c>
      <c r="F33" s="259"/>
      <c r="G33" s="260"/>
      <c r="H33" s="261">
        <f t="shared" si="2"/>
        <v>0</v>
      </c>
      <c r="I33" s="261">
        <v>3.49</v>
      </c>
      <c r="J33" s="259">
        <v>0.5</v>
      </c>
      <c r="K33" s="262">
        <f t="shared" si="3"/>
        <v>1.75</v>
      </c>
      <c r="L33" s="261">
        <f t="shared" si="0"/>
        <v>1.75</v>
      </c>
      <c r="M33" s="263">
        <f t="shared" si="1"/>
        <v>0</v>
      </c>
      <c r="O33" s="237" t="str">
        <v xml:space="preserve">     High School</v>
      </c>
      <c r="P33" s="236" t="str">
        <v xml:space="preserve">     High School</v>
      </c>
      <c r="Q33" s="189" t="str">
        <v xml:space="preserve">     High School</v>
      </c>
      <c r="R33" s="189" t="str">
        <v xml:space="preserve">     High School</v>
      </c>
      <c r="S33" s="189" t="str">
        <v xml:space="preserve">     High School</v>
      </c>
    </row>
    <row r="34" spans="2:19" ht="15" customHeight="1" x14ac:dyDescent="0.25">
      <c r="B34" s="255" t="s">
        <v>515</v>
      </c>
      <c r="C34" s="256" t="s">
        <v>90</v>
      </c>
      <c r="D34" s="257" t="s">
        <v>84</v>
      </c>
      <c r="E34" s="258">
        <v>0.11</v>
      </c>
      <c r="F34" s="259"/>
      <c r="G34" s="260"/>
      <c r="H34" s="261">
        <f t="shared" si="2"/>
        <v>0.11</v>
      </c>
      <c r="I34" s="261">
        <v>10.44</v>
      </c>
      <c r="J34" s="259">
        <v>0.5</v>
      </c>
      <c r="K34" s="262">
        <f t="shared" si="3"/>
        <v>5.22</v>
      </c>
      <c r="L34" s="261">
        <f t="shared" si="0"/>
        <v>5.22</v>
      </c>
      <c r="M34" s="263">
        <f t="shared" si="1"/>
        <v>0.56999999999999995</v>
      </c>
      <c r="O34" s="237" t="str">
        <v xml:space="preserve">     Junior / Community College</v>
      </c>
      <c r="P34" s="236" t="str">
        <v xml:space="preserve">     Junior / Community College</v>
      </c>
      <c r="Q34" s="189" t="str">
        <v xml:space="preserve">     Junior / Community College</v>
      </c>
      <c r="R34" s="189" t="str">
        <v xml:space="preserve">     Junior / Community College</v>
      </c>
      <c r="S34" s="189" t="str">
        <v xml:space="preserve">     Junior / Community College</v>
      </c>
    </row>
    <row r="35" spans="2:19" ht="15" customHeight="1" thickBot="1" x14ac:dyDescent="0.3">
      <c r="B35" s="227" t="s">
        <v>516</v>
      </c>
      <c r="C35" s="228" t="s">
        <v>93</v>
      </c>
      <c r="D35" s="273" t="s">
        <v>84</v>
      </c>
      <c r="E35" s="230">
        <v>0.15</v>
      </c>
      <c r="F35" s="231"/>
      <c r="G35" s="232"/>
      <c r="H35" s="233">
        <f t="shared" si="2"/>
        <v>0.15</v>
      </c>
      <c r="I35" s="233">
        <v>10.44</v>
      </c>
      <c r="J35" s="231">
        <v>0.5</v>
      </c>
      <c r="K35" s="234">
        <f t="shared" si="3"/>
        <v>5.22</v>
      </c>
      <c r="L35" s="233">
        <f t="shared" si="0"/>
        <v>5.22</v>
      </c>
      <c r="M35" s="235">
        <f t="shared" si="1"/>
        <v>0.78</v>
      </c>
      <c r="O35" s="237" t="str">
        <v xml:space="preserve">     University / College</v>
      </c>
      <c r="P35" s="236" t="str">
        <v xml:space="preserve">     University / College</v>
      </c>
      <c r="Q35" s="189" t="str">
        <v xml:space="preserve">     University / College</v>
      </c>
      <c r="R35" s="189" t="str">
        <v xml:space="preserve">     University / College</v>
      </c>
      <c r="S35" s="189" t="str">
        <v xml:space="preserve">     University / College</v>
      </c>
    </row>
    <row r="36" spans="2:19" ht="15" customHeight="1" x14ac:dyDescent="0.25">
      <c r="B36" s="274" t="s">
        <v>94</v>
      </c>
      <c r="C36" s="247"/>
      <c r="D36" s="248"/>
      <c r="E36" s="249"/>
      <c r="F36" s="250"/>
      <c r="G36" s="251"/>
      <c r="H36" s="252"/>
      <c r="I36" s="252"/>
      <c r="J36" s="250"/>
      <c r="K36" s="253">
        <f t="shared" si="3"/>
        <v>0</v>
      </c>
      <c r="L36" s="252">
        <f t="shared" si="0"/>
        <v>0</v>
      </c>
      <c r="M36" s="254">
        <f t="shared" si="1"/>
        <v>0</v>
      </c>
      <c r="O36" s="237" t="str">
        <v>MEDICAL</v>
      </c>
      <c r="P36" s="236" t="str">
        <v>MEDICAL</v>
      </c>
      <c r="Q36" s="189" t="str">
        <v>MEDICAL</v>
      </c>
      <c r="R36" s="189" t="str">
        <v>MEDICAL</v>
      </c>
      <c r="S36" s="189" t="str">
        <v>MEDICAL</v>
      </c>
    </row>
    <row r="37" spans="2:19" ht="15" customHeight="1" x14ac:dyDescent="0.25">
      <c r="B37" s="255" t="s">
        <v>517</v>
      </c>
      <c r="C37" s="256" t="s">
        <v>96</v>
      </c>
      <c r="D37" s="257" t="s">
        <v>20</v>
      </c>
      <c r="E37" s="258">
        <v>3.28</v>
      </c>
      <c r="F37" s="259"/>
      <c r="G37" s="260"/>
      <c r="H37" s="261">
        <f t="shared" si="2"/>
        <v>3.28</v>
      </c>
      <c r="I37" s="261">
        <v>9.85</v>
      </c>
      <c r="J37" s="259">
        <v>0.5</v>
      </c>
      <c r="K37" s="262">
        <f t="shared" si="3"/>
        <v>4.93</v>
      </c>
      <c r="L37" s="261">
        <f t="shared" si="0"/>
        <v>4.93</v>
      </c>
      <c r="M37" s="263">
        <f t="shared" si="1"/>
        <v>16.170000000000002</v>
      </c>
      <c r="O37" s="237" t="str">
        <v xml:space="preserve">     Clinic</v>
      </c>
      <c r="P37" s="236" t="str">
        <v xml:space="preserve">     Clinic</v>
      </c>
      <c r="Q37" s="189" t="str">
        <v xml:space="preserve">     Clinic</v>
      </c>
      <c r="R37" s="189" t="str">
        <v xml:space="preserve">     Clinic</v>
      </c>
      <c r="S37" s="189" t="str">
        <v xml:space="preserve">     Clinic</v>
      </c>
    </row>
    <row r="38" spans="2:19" ht="15" customHeight="1" x14ac:dyDescent="0.25">
      <c r="B38" s="255" t="s">
        <v>518</v>
      </c>
      <c r="C38" s="256" t="s">
        <v>98</v>
      </c>
      <c r="D38" s="257" t="s">
        <v>20</v>
      </c>
      <c r="E38" s="258">
        <v>0.97</v>
      </c>
      <c r="F38" s="259"/>
      <c r="G38" s="260"/>
      <c r="H38" s="261">
        <f t="shared" si="2"/>
        <v>0.97</v>
      </c>
      <c r="I38" s="261">
        <v>9.85</v>
      </c>
      <c r="J38" s="259">
        <v>0.5</v>
      </c>
      <c r="K38" s="262">
        <f t="shared" si="3"/>
        <v>4.93</v>
      </c>
      <c r="L38" s="261">
        <f t="shared" si="0"/>
        <v>4.93</v>
      </c>
      <c r="M38" s="263">
        <f t="shared" si="1"/>
        <v>4.78</v>
      </c>
      <c r="O38" s="237" t="str">
        <v xml:space="preserve">     Hospital</v>
      </c>
      <c r="P38" s="236" t="str">
        <v xml:space="preserve">     Hospital</v>
      </c>
      <c r="Q38" s="189" t="str">
        <v xml:space="preserve">     Hospital</v>
      </c>
      <c r="R38" s="189" t="str">
        <v xml:space="preserve">     Hospital</v>
      </c>
      <c r="S38" s="189" t="str">
        <v xml:space="preserve">     Hospital</v>
      </c>
    </row>
    <row r="39" spans="2:19" ht="15" customHeight="1" x14ac:dyDescent="0.25">
      <c r="B39" s="255" t="s">
        <v>519</v>
      </c>
      <c r="C39" s="256" t="s">
        <v>100</v>
      </c>
      <c r="D39" s="257" t="s">
        <v>101</v>
      </c>
      <c r="E39" s="258">
        <v>0.22</v>
      </c>
      <c r="F39" s="259"/>
      <c r="G39" s="260"/>
      <c r="H39" s="261">
        <f t="shared" si="2"/>
        <v>0.22</v>
      </c>
      <c r="I39" s="261">
        <v>9.85</v>
      </c>
      <c r="J39" s="259">
        <v>0.5</v>
      </c>
      <c r="K39" s="262">
        <f t="shared" si="3"/>
        <v>4.93</v>
      </c>
      <c r="L39" s="261">
        <f t="shared" si="0"/>
        <v>4.93</v>
      </c>
      <c r="M39" s="275">
        <f t="shared" si="1"/>
        <v>1.08</v>
      </c>
      <c r="O39" s="237" t="str">
        <v xml:space="preserve">     Nursing Home</v>
      </c>
      <c r="P39" s="236" t="str">
        <v xml:space="preserve">     Nursing Home</v>
      </c>
      <c r="Q39" s="189" t="str">
        <v xml:space="preserve">     Nursing Home</v>
      </c>
      <c r="R39" s="189" t="str">
        <v xml:space="preserve">     Nursing Home</v>
      </c>
      <c r="S39" s="189" t="str">
        <v xml:space="preserve">     Nursing Home</v>
      </c>
    </row>
    <row r="40" spans="2:19" ht="15" customHeight="1" thickBot="1" x14ac:dyDescent="0.3">
      <c r="B40" s="276" t="s">
        <v>520</v>
      </c>
      <c r="C40" s="239" t="s">
        <v>105</v>
      </c>
      <c r="D40" s="273" t="s">
        <v>20</v>
      </c>
      <c r="E40" s="240">
        <v>3.53</v>
      </c>
      <c r="F40" s="241">
        <v>0.3</v>
      </c>
      <c r="G40" s="242" t="s">
        <v>77</v>
      </c>
      <c r="H40" s="243">
        <f t="shared" si="2"/>
        <v>2.4700000000000002</v>
      </c>
      <c r="I40" s="243">
        <v>9.85</v>
      </c>
      <c r="J40" s="241">
        <v>0.5</v>
      </c>
      <c r="K40" s="244">
        <f t="shared" si="3"/>
        <v>4.93</v>
      </c>
      <c r="L40" s="243">
        <f t="shared" si="0"/>
        <v>4.93</v>
      </c>
      <c r="M40" s="245">
        <f t="shared" si="1"/>
        <v>12.18</v>
      </c>
      <c r="O40" s="237" t="str">
        <v xml:space="preserve">     Animal Hospital/Veterinary Clinic</v>
      </c>
      <c r="P40" s="236" t="str">
        <v xml:space="preserve">     Animal Hospital/Veterinary Clinic</v>
      </c>
      <c r="Q40" s="189" t="str">
        <v xml:space="preserve">     Animal Hospital/Veterinary Clinic</v>
      </c>
      <c r="R40" s="189" t="str">
        <v xml:space="preserve">     Animal Hospital/Veterinary Clinic</v>
      </c>
      <c r="S40" s="189" t="str">
        <v xml:space="preserve">     Animal Hospital/Veterinary Clinic</v>
      </c>
    </row>
    <row r="41" spans="2:19" ht="15" customHeight="1" x14ac:dyDescent="0.25">
      <c r="B41" s="277" t="s">
        <v>106</v>
      </c>
      <c r="C41" s="218"/>
      <c r="D41" s="219"/>
      <c r="E41" s="220"/>
      <c r="F41" s="278"/>
      <c r="G41" s="279"/>
      <c r="H41" s="280"/>
      <c r="I41" s="280"/>
      <c r="J41" s="278"/>
      <c r="K41" s="281">
        <f t="shared" si="3"/>
        <v>0</v>
      </c>
      <c r="L41" s="280">
        <f t="shared" si="0"/>
        <v>0</v>
      </c>
      <c r="M41" s="282">
        <f t="shared" si="1"/>
        <v>0</v>
      </c>
      <c r="O41" s="237" t="str">
        <v>OFFICE</v>
      </c>
      <c r="P41" s="236" t="str">
        <v>OFFICE</v>
      </c>
      <c r="Q41" s="189" t="str">
        <v>OFFICE</v>
      </c>
      <c r="R41" s="189" t="str">
        <v>OFFICE</v>
      </c>
      <c r="S41" s="189" t="str">
        <v>OFFICE</v>
      </c>
    </row>
    <row r="42" spans="2:19" ht="15" customHeight="1" x14ac:dyDescent="0.25">
      <c r="B42" s="255" t="s">
        <v>521</v>
      </c>
      <c r="C42" s="256" t="s">
        <v>108</v>
      </c>
      <c r="D42" s="257" t="s">
        <v>20</v>
      </c>
      <c r="E42" s="258">
        <v>0.6</v>
      </c>
      <c r="F42" s="259"/>
      <c r="G42" s="260"/>
      <c r="H42" s="261">
        <f t="shared" si="2"/>
        <v>0.6</v>
      </c>
      <c r="I42" s="261">
        <v>14.65</v>
      </c>
      <c r="J42" s="259">
        <v>0.5</v>
      </c>
      <c r="K42" s="262">
        <f t="shared" si="3"/>
        <v>7.33</v>
      </c>
      <c r="L42" s="261">
        <f t="shared" si="0"/>
        <v>6</v>
      </c>
      <c r="M42" s="263">
        <f t="shared" si="1"/>
        <v>3.6</v>
      </c>
      <c r="O42" s="237" t="str">
        <v xml:space="preserve">     Corporate Headquarters Building</v>
      </c>
      <c r="P42" s="236" t="str">
        <v xml:space="preserve">     Corporate Headquarters Building</v>
      </c>
      <c r="Q42" s="189" t="str">
        <v xml:space="preserve">     Corporate Headquarters Building</v>
      </c>
      <c r="R42" s="189" t="str">
        <v xml:space="preserve">     Corporate Headquarters Building</v>
      </c>
      <c r="S42" s="189" t="str">
        <v xml:space="preserve">     Corporate Headquarters Building</v>
      </c>
    </row>
    <row r="43" spans="2:19" ht="15" customHeight="1" x14ac:dyDescent="0.25">
      <c r="B43" s="255" t="s">
        <v>522</v>
      </c>
      <c r="C43" s="256" t="s">
        <v>110</v>
      </c>
      <c r="D43" s="257" t="s">
        <v>20</v>
      </c>
      <c r="E43" s="258">
        <v>1.1499999999999999</v>
      </c>
      <c r="F43" s="259"/>
      <c r="G43" s="260"/>
      <c r="H43" s="261">
        <f t="shared" si="2"/>
        <v>1.1499999999999999</v>
      </c>
      <c r="I43" s="261">
        <v>14.65</v>
      </c>
      <c r="J43" s="259">
        <v>0.5</v>
      </c>
      <c r="K43" s="262">
        <f t="shared" si="3"/>
        <v>7.33</v>
      </c>
      <c r="L43" s="261">
        <f t="shared" si="0"/>
        <v>6</v>
      </c>
      <c r="M43" s="263">
        <f t="shared" si="1"/>
        <v>6.9</v>
      </c>
      <c r="O43" s="237" t="str">
        <v xml:space="preserve">     General Office Building</v>
      </c>
      <c r="P43" s="236" t="str">
        <v xml:space="preserve">     General Office Building</v>
      </c>
      <c r="Q43" s="189" t="str">
        <v xml:space="preserve">     General Office Building</v>
      </c>
      <c r="R43" s="189" t="str">
        <v xml:space="preserve">     General Office Building</v>
      </c>
      <c r="S43" s="189" t="str">
        <v xml:space="preserve">     General Office Building</v>
      </c>
    </row>
    <row r="44" spans="2:19" ht="15" customHeight="1" x14ac:dyDescent="0.25">
      <c r="B44" s="255" t="s">
        <v>523</v>
      </c>
      <c r="C44" s="256" t="s">
        <v>112</v>
      </c>
      <c r="D44" s="257" t="s">
        <v>20</v>
      </c>
      <c r="E44" s="258">
        <v>3.46</v>
      </c>
      <c r="F44" s="259"/>
      <c r="G44" s="260"/>
      <c r="H44" s="261">
        <f t="shared" si="2"/>
        <v>3.46</v>
      </c>
      <c r="I44" s="261">
        <v>9.85</v>
      </c>
      <c r="J44" s="259">
        <v>0.5</v>
      </c>
      <c r="K44" s="262">
        <f t="shared" si="3"/>
        <v>4.93</v>
      </c>
      <c r="L44" s="261">
        <f t="shared" si="0"/>
        <v>4.93</v>
      </c>
      <c r="M44" s="263">
        <f t="shared" si="1"/>
        <v>17.059999999999999</v>
      </c>
      <c r="O44" s="237" t="str">
        <v xml:space="preserve">     Medical-Dental Office Building</v>
      </c>
      <c r="P44" s="236" t="str">
        <v xml:space="preserve">     Medical-Dental Office Building</v>
      </c>
      <c r="Q44" s="189" t="str">
        <v xml:space="preserve">     Medical-Dental Office Building</v>
      </c>
      <c r="R44" s="189" t="str">
        <v xml:space="preserve">     Medical-Dental Office Building</v>
      </c>
      <c r="S44" s="189" t="str">
        <v xml:space="preserve">     Medical-Dental Office Building</v>
      </c>
    </row>
    <row r="45" spans="2:19" ht="15" customHeight="1" x14ac:dyDescent="0.25">
      <c r="B45" s="255" t="s">
        <v>524</v>
      </c>
      <c r="C45" s="256" t="s">
        <v>114</v>
      </c>
      <c r="D45" s="257" t="s">
        <v>20</v>
      </c>
      <c r="E45" s="258">
        <v>1.71</v>
      </c>
      <c r="F45" s="259"/>
      <c r="G45" s="260"/>
      <c r="H45" s="261">
        <f t="shared" si="2"/>
        <v>1.71</v>
      </c>
      <c r="I45" s="261">
        <v>14.65</v>
      </c>
      <c r="J45" s="259">
        <v>0.5</v>
      </c>
      <c r="K45" s="262">
        <f t="shared" si="3"/>
        <v>7.33</v>
      </c>
      <c r="L45" s="261">
        <f t="shared" si="0"/>
        <v>6</v>
      </c>
      <c r="M45" s="263">
        <f t="shared" si="1"/>
        <v>10.26</v>
      </c>
      <c r="O45" s="237" t="str">
        <v xml:space="preserve">     Single Tenant Office Building</v>
      </c>
      <c r="P45" s="236" t="str">
        <v xml:space="preserve">     Single Tenant Office Building</v>
      </c>
      <c r="Q45" s="189" t="str">
        <v xml:space="preserve">     Single Tenant Office Building</v>
      </c>
      <c r="R45" s="189" t="str">
        <v xml:space="preserve">     Single Tenant Office Building</v>
      </c>
      <c r="S45" s="189" t="str">
        <v xml:space="preserve">     Single Tenant Office Building</v>
      </c>
    </row>
    <row r="46" spans="2:19" ht="15" customHeight="1" thickBot="1" x14ac:dyDescent="0.3">
      <c r="B46" s="227" t="s">
        <v>525</v>
      </c>
      <c r="C46" s="228" t="s">
        <v>116</v>
      </c>
      <c r="D46" s="273" t="s">
        <v>20</v>
      </c>
      <c r="E46" s="230">
        <v>1.07</v>
      </c>
      <c r="F46" s="231"/>
      <c r="G46" s="232"/>
      <c r="H46" s="233">
        <f t="shared" si="2"/>
        <v>1.07</v>
      </c>
      <c r="I46" s="233">
        <v>14.65</v>
      </c>
      <c r="J46" s="231">
        <v>0.5</v>
      </c>
      <c r="K46" s="234">
        <f t="shared" si="3"/>
        <v>7.33</v>
      </c>
      <c r="L46" s="233">
        <f t="shared" si="0"/>
        <v>6</v>
      </c>
      <c r="M46" s="235">
        <f t="shared" si="1"/>
        <v>6.42</v>
      </c>
      <c r="O46" s="237" t="str">
        <v xml:space="preserve">     Office Park</v>
      </c>
      <c r="P46" s="236" t="str">
        <v xml:space="preserve">     Office Park</v>
      </c>
      <c r="Q46" s="189" t="str">
        <v xml:space="preserve">     Office Park</v>
      </c>
      <c r="R46" s="189" t="str">
        <v xml:space="preserve">     Office Park</v>
      </c>
      <c r="S46" s="189" t="str">
        <v xml:space="preserve">     Office Park</v>
      </c>
    </row>
    <row r="47" spans="2:19" ht="15" customHeight="1" x14ac:dyDescent="0.25">
      <c r="B47" s="274" t="s">
        <v>117</v>
      </c>
      <c r="C47" s="247"/>
      <c r="D47" s="248"/>
      <c r="E47" s="249"/>
      <c r="F47" s="250"/>
      <c r="G47" s="251"/>
      <c r="H47" s="252"/>
      <c r="I47" s="252"/>
      <c r="J47" s="250"/>
      <c r="K47" s="253">
        <f t="shared" si="3"/>
        <v>0</v>
      </c>
      <c r="L47" s="252">
        <f t="shared" si="0"/>
        <v>0</v>
      </c>
      <c r="M47" s="254">
        <f t="shared" si="1"/>
        <v>0</v>
      </c>
      <c r="O47" s="237" t="str">
        <v>COMMERCIAL</v>
      </c>
      <c r="P47" s="236" t="str">
        <v>COMMERCIAL</v>
      </c>
      <c r="Q47" s="189" t="str">
        <v>COMMERCIAL</v>
      </c>
      <c r="R47" s="189" t="str">
        <v>COMMERCIAL</v>
      </c>
      <c r="S47" s="189" t="str">
        <v>COMMERCIAL</v>
      </c>
    </row>
    <row r="48" spans="2:19" ht="15" customHeight="1" x14ac:dyDescent="0.25">
      <c r="B48" s="274" t="s">
        <v>118</v>
      </c>
      <c r="C48" s="256"/>
      <c r="D48" s="257"/>
      <c r="E48" s="258"/>
      <c r="F48" s="259"/>
      <c r="G48" s="260"/>
      <c r="H48" s="261"/>
      <c r="I48" s="261"/>
      <c r="J48" s="259"/>
      <c r="K48" s="262">
        <f t="shared" si="3"/>
        <v>0</v>
      </c>
      <c r="L48" s="261">
        <f t="shared" si="0"/>
        <v>0</v>
      </c>
      <c r="M48" s="263">
        <f t="shared" si="1"/>
        <v>0</v>
      </c>
      <c r="O48" s="237" t="str">
        <v>AUTOMOBILE RELATED</v>
      </c>
      <c r="P48" s="236" t="str">
        <v>AUTOMOBILE RELATED</v>
      </c>
      <c r="Q48" s="189" t="str">
        <v>AUTOMOBILE RELATED</v>
      </c>
      <c r="R48" s="189" t="str">
        <v>AUTOMOBILE RELATED</v>
      </c>
      <c r="S48" s="189" t="str">
        <v>AUTOMOBILE RELATED</v>
      </c>
    </row>
    <row r="49" spans="2:19" ht="15" customHeight="1" x14ac:dyDescent="0.25">
      <c r="B49" s="255" t="s">
        <v>526</v>
      </c>
      <c r="C49" s="256" t="s">
        <v>120</v>
      </c>
      <c r="D49" s="257" t="s">
        <v>20</v>
      </c>
      <c r="E49" s="258">
        <v>3.11</v>
      </c>
      <c r="F49" s="259">
        <v>0.4</v>
      </c>
      <c r="G49" s="260" t="s">
        <v>77</v>
      </c>
      <c r="H49" s="261">
        <f t="shared" si="2"/>
        <v>1.87</v>
      </c>
      <c r="I49" s="261">
        <v>4.45</v>
      </c>
      <c r="J49" s="259">
        <v>0.5</v>
      </c>
      <c r="K49" s="261">
        <f t="shared" si="3"/>
        <v>2.23</v>
      </c>
      <c r="L49" s="261">
        <f t="shared" si="0"/>
        <v>2.23</v>
      </c>
      <c r="M49" s="275">
        <f t="shared" si="1"/>
        <v>4.17</v>
      </c>
      <c r="O49" s="237" t="str">
        <v xml:space="preserve">      Automobile Care Center</v>
      </c>
      <c r="P49" s="236" t="str">
        <v xml:space="preserve">      Automobile Care Center</v>
      </c>
      <c r="Q49" s="189" t="str">
        <v xml:space="preserve">      Automobile Care Center</v>
      </c>
      <c r="R49" s="189" t="str">
        <v xml:space="preserve">      Automobile Care Center</v>
      </c>
      <c r="S49" s="189" t="str">
        <v xml:space="preserve">      Automobile Care Center</v>
      </c>
    </row>
    <row r="50" spans="2:19" ht="15" customHeight="1" x14ac:dyDescent="0.25">
      <c r="B50" s="255" t="s">
        <v>527</v>
      </c>
      <c r="C50" s="256" t="s">
        <v>122</v>
      </c>
      <c r="D50" s="257" t="s">
        <v>20</v>
      </c>
      <c r="E50" s="258">
        <v>4.91</v>
      </c>
      <c r="F50" s="259">
        <v>0.43</v>
      </c>
      <c r="G50" s="260" t="s">
        <v>123</v>
      </c>
      <c r="H50" s="261">
        <f t="shared" si="2"/>
        <v>2.8</v>
      </c>
      <c r="I50" s="261">
        <v>4.45</v>
      </c>
      <c r="J50" s="259">
        <v>0.5</v>
      </c>
      <c r="K50" s="261">
        <f t="shared" si="3"/>
        <v>2.23</v>
      </c>
      <c r="L50" s="261">
        <f t="shared" si="0"/>
        <v>2.23</v>
      </c>
      <c r="M50" s="275">
        <f t="shared" si="1"/>
        <v>6.24</v>
      </c>
      <c r="O50" s="237" t="str">
        <v xml:space="preserve">      Automobile Parts Sales</v>
      </c>
      <c r="P50" s="236" t="str">
        <v xml:space="preserve">      Automobile Parts Sales</v>
      </c>
      <c r="Q50" s="189" t="str">
        <v xml:space="preserve">      Automobile Parts Sales</v>
      </c>
      <c r="R50" s="189" t="str">
        <v xml:space="preserve">      Automobile Parts Sales</v>
      </c>
      <c r="S50" s="189" t="str">
        <v xml:space="preserve">      Automobile Parts Sales</v>
      </c>
    </row>
    <row r="51" spans="2:19" ht="15" customHeight="1" x14ac:dyDescent="0.25">
      <c r="B51" s="255" t="s">
        <v>528</v>
      </c>
      <c r="C51" s="256" t="s">
        <v>125</v>
      </c>
      <c r="D51" s="257" t="s">
        <v>126</v>
      </c>
      <c r="E51" s="258">
        <v>14.03</v>
      </c>
      <c r="F51" s="259">
        <v>0.42</v>
      </c>
      <c r="G51" s="260" t="s">
        <v>123</v>
      </c>
      <c r="H51" s="261">
        <f t="shared" si="2"/>
        <v>8.14</v>
      </c>
      <c r="I51" s="261">
        <v>1.2</v>
      </c>
      <c r="J51" s="259">
        <v>0.5</v>
      </c>
      <c r="K51" s="261">
        <f t="shared" si="3"/>
        <v>0.6</v>
      </c>
      <c r="L51" s="261">
        <f t="shared" si="0"/>
        <v>0.6</v>
      </c>
      <c r="M51" s="275">
        <f t="shared" si="1"/>
        <v>4.88</v>
      </c>
      <c r="O51" s="237" t="str">
        <v xml:space="preserve">      Gasoline/Service Station</v>
      </c>
      <c r="P51" s="236" t="str">
        <v xml:space="preserve">      Gasoline/Service Station</v>
      </c>
      <c r="Q51" s="189" t="str">
        <v xml:space="preserve">      Gasoline/Service Station</v>
      </c>
      <c r="R51" s="189" t="str">
        <v xml:space="preserve">      Gasoline/Service Station</v>
      </c>
      <c r="S51" s="189" t="str">
        <v xml:space="preserve">      Gasoline/Service Station</v>
      </c>
    </row>
    <row r="52" spans="2:19" ht="15" customHeight="1" x14ac:dyDescent="0.25">
      <c r="B52" s="255" t="s">
        <v>529</v>
      </c>
      <c r="C52" s="256" t="s">
        <v>128</v>
      </c>
      <c r="D52" s="257" t="s">
        <v>126</v>
      </c>
      <c r="E52" s="258">
        <v>13.99</v>
      </c>
      <c r="F52" s="259">
        <v>0.56000000000000005</v>
      </c>
      <c r="G52" s="260" t="s">
        <v>77</v>
      </c>
      <c r="H52" s="261">
        <f t="shared" si="2"/>
        <v>6.16</v>
      </c>
      <c r="I52" s="261">
        <v>1.2</v>
      </c>
      <c r="J52" s="259">
        <v>0.5</v>
      </c>
      <c r="K52" s="261">
        <f t="shared" si="3"/>
        <v>0.6</v>
      </c>
      <c r="L52" s="261">
        <f t="shared" si="0"/>
        <v>0.6</v>
      </c>
      <c r="M52" s="275">
        <f t="shared" si="1"/>
        <v>3.7</v>
      </c>
      <c r="O52" s="237" t="str">
        <v xml:space="preserve">      Gasoline/Service Station w/ Conv Market and Car Wash</v>
      </c>
      <c r="P52" s="236" t="str">
        <v xml:space="preserve">      Gasoline/Service Station w/ Conv Market and Car Wash</v>
      </c>
      <c r="Q52" s="189" t="str">
        <v xml:space="preserve">      Gasoline/Service Station w/ Conv Market and Car Wash</v>
      </c>
      <c r="R52" s="189" t="str">
        <v xml:space="preserve">      Gasoline/Service Station w/ Conv Market and Car Wash</v>
      </c>
      <c r="S52" s="189" t="str">
        <v xml:space="preserve">      Gasoline/Service Station w/ Conv Market and Car Wash</v>
      </c>
    </row>
    <row r="53" spans="2:19" ht="15" customHeight="1" x14ac:dyDescent="0.25">
      <c r="B53" s="255" t="s">
        <v>530</v>
      </c>
      <c r="C53" s="256" t="s">
        <v>134</v>
      </c>
      <c r="D53" s="257" t="s">
        <v>20</v>
      </c>
      <c r="E53" s="258">
        <v>3.75</v>
      </c>
      <c r="F53" s="259">
        <v>0.2</v>
      </c>
      <c r="G53" s="260" t="s">
        <v>77</v>
      </c>
      <c r="H53" s="261">
        <f t="shared" si="2"/>
        <v>3</v>
      </c>
      <c r="I53" s="261">
        <v>4.45</v>
      </c>
      <c r="J53" s="259">
        <v>0.5</v>
      </c>
      <c r="K53" s="261">
        <f t="shared" si="3"/>
        <v>2.23</v>
      </c>
      <c r="L53" s="261">
        <f t="shared" si="0"/>
        <v>2.23</v>
      </c>
      <c r="M53" s="275">
        <f t="shared" si="1"/>
        <v>6.69</v>
      </c>
      <c r="O53" s="237" t="str">
        <v xml:space="preserve">      New Car Sales</v>
      </c>
      <c r="P53" s="236" t="str">
        <v xml:space="preserve">      New Car Sales</v>
      </c>
      <c r="Q53" s="189" t="str">
        <v xml:space="preserve">      New Car Sales</v>
      </c>
      <c r="R53" s="189" t="str">
        <v xml:space="preserve">      New Car Sales</v>
      </c>
      <c r="S53" s="189" t="str">
        <v xml:space="preserve">      New Car Sales</v>
      </c>
    </row>
    <row r="54" spans="2:19" ht="15" customHeight="1" x14ac:dyDescent="0.25">
      <c r="B54" s="255" t="s">
        <v>531</v>
      </c>
      <c r="C54" s="256" t="s">
        <v>136</v>
      </c>
      <c r="D54" s="257" t="s">
        <v>137</v>
      </c>
      <c r="E54" s="258">
        <v>4.8499999999999996</v>
      </c>
      <c r="F54" s="259">
        <v>0.4</v>
      </c>
      <c r="G54" s="260" t="s">
        <v>77</v>
      </c>
      <c r="H54" s="261">
        <f t="shared" si="2"/>
        <v>2.91</v>
      </c>
      <c r="I54" s="261">
        <v>4.45</v>
      </c>
      <c r="J54" s="259">
        <v>0.5</v>
      </c>
      <c r="K54" s="261">
        <f t="shared" si="3"/>
        <v>2.23</v>
      </c>
      <c r="L54" s="261">
        <f t="shared" si="0"/>
        <v>2.23</v>
      </c>
      <c r="M54" s="275">
        <f t="shared" si="1"/>
        <v>6.49</v>
      </c>
      <c r="O54" s="237" t="str">
        <v xml:space="preserve">      Quick Lubrication Vehicle Shop</v>
      </c>
      <c r="P54" s="236" t="str">
        <v xml:space="preserve">      Quick Lubrication Vehicle Shop</v>
      </c>
      <c r="Q54" s="189" t="str">
        <v xml:space="preserve">      Quick Lubrication Vehicle Shop</v>
      </c>
      <c r="R54" s="189" t="str">
        <v xml:space="preserve">      Quick Lubrication Vehicle Shop</v>
      </c>
      <c r="S54" s="189" t="str">
        <v xml:space="preserve">      Quick Lubrication Vehicle Shop</v>
      </c>
    </row>
    <row r="55" spans="2:19" ht="15" customHeight="1" x14ac:dyDescent="0.25">
      <c r="B55" s="255" t="s">
        <v>532</v>
      </c>
      <c r="C55" s="256" t="s">
        <v>250</v>
      </c>
      <c r="D55" s="257" t="s">
        <v>251</v>
      </c>
      <c r="E55" s="258">
        <v>5.54</v>
      </c>
      <c r="F55" s="259">
        <v>0.4</v>
      </c>
      <c r="G55" s="260" t="s">
        <v>77</v>
      </c>
      <c r="H55" s="261">
        <f t="shared" si="2"/>
        <v>3.32</v>
      </c>
      <c r="I55" s="261">
        <v>1.2</v>
      </c>
      <c r="J55" s="259">
        <v>0.5</v>
      </c>
      <c r="K55" s="261">
        <f t="shared" si="3"/>
        <v>0.6</v>
      </c>
      <c r="L55" s="261">
        <f t="shared" si="0"/>
        <v>0.6</v>
      </c>
      <c r="M55" s="275">
        <f t="shared" si="1"/>
        <v>1.99</v>
      </c>
      <c r="O55" s="237" t="str">
        <v xml:space="preserve">      Self-Service Car Wash</v>
      </c>
      <c r="P55" s="236" t="str">
        <v xml:space="preserve">      Self-Service Car Wash</v>
      </c>
      <c r="Q55" s="189" t="str">
        <v xml:space="preserve">      Self-Service Car Wash</v>
      </c>
      <c r="R55" s="189" t="str">
        <v xml:space="preserve">      Self-Service Car Wash</v>
      </c>
      <c r="S55" s="189" t="str">
        <v xml:space="preserve">      Self-Service Car Wash</v>
      </c>
    </row>
    <row r="56" spans="2:19" ht="15" customHeight="1" x14ac:dyDescent="0.25">
      <c r="B56" s="264" t="s">
        <v>533</v>
      </c>
      <c r="C56" s="265" t="s">
        <v>139</v>
      </c>
      <c r="D56" s="257" t="s">
        <v>251</v>
      </c>
      <c r="E56" s="267">
        <v>77.5</v>
      </c>
      <c r="F56" s="259">
        <v>0.4</v>
      </c>
      <c r="G56" s="260" t="s">
        <v>77</v>
      </c>
      <c r="H56" s="261">
        <f t="shared" si="2"/>
        <v>46.5</v>
      </c>
      <c r="I56" s="261">
        <v>1.2</v>
      </c>
      <c r="J56" s="259">
        <v>0.5</v>
      </c>
      <c r="K56" s="261">
        <f t="shared" si="3"/>
        <v>0.6</v>
      </c>
      <c r="L56" s="261">
        <f t="shared" si="0"/>
        <v>0.6</v>
      </c>
      <c r="M56" s="275">
        <f t="shared" si="1"/>
        <v>27.9</v>
      </c>
      <c r="O56" s="237" t="str">
        <v xml:space="preserve">      Automated Car Wash</v>
      </c>
      <c r="P56" s="236" t="str">
        <v xml:space="preserve">      Automated Car Wash</v>
      </c>
      <c r="Q56" s="189" t="str">
        <v xml:space="preserve">      Automated Car Wash</v>
      </c>
      <c r="R56" s="189" t="str">
        <v xml:space="preserve">      Automated Car Wash</v>
      </c>
      <c r="S56" s="189" t="str">
        <v xml:space="preserve">      Automated Car Wash</v>
      </c>
    </row>
    <row r="57" spans="2:19" ht="15" customHeight="1" thickBot="1" x14ac:dyDescent="0.3">
      <c r="B57" s="227" t="s">
        <v>534</v>
      </c>
      <c r="C57" s="228" t="s">
        <v>141</v>
      </c>
      <c r="D57" s="273" t="s">
        <v>20</v>
      </c>
      <c r="E57" s="230">
        <v>3.98</v>
      </c>
      <c r="F57" s="231">
        <v>0.28000000000000003</v>
      </c>
      <c r="G57" s="232" t="s">
        <v>123</v>
      </c>
      <c r="H57" s="233">
        <f t="shared" si="2"/>
        <v>2.87</v>
      </c>
      <c r="I57" s="233">
        <v>4.45</v>
      </c>
      <c r="J57" s="231">
        <v>0.5</v>
      </c>
      <c r="K57" s="233">
        <f t="shared" si="3"/>
        <v>2.23</v>
      </c>
      <c r="L57" s="233">
        <f t="shared" si="0"/>
        <v>2.23</v>
      </c>
      <c r="M57" s="235">
        <f t="shared" si="1"/>
        <v>6.4</v>
      </c>
      <c r="O57" s="237" t="str">
        <v xml:space="preserve">      Tire Store</v>
      </c>
      <c r="P57" s="236" t="str">
        <v xml:space="preserve">      Tire Store</v>
      </c>
      <c r="Q57" s="189" t="str">
        <v xml:space="preserve">      Tire Store</v>
      </c>
      <c r="R57" s="189" t="str">
        <v xml:space="preserve">      Tire Store</v>
      </c>
      <c r="S57" s="189" t="str">
        <v xml:space="preserve">      Tire Store</v>
      </c>
    </row>
    <row r="58" spans="2:19" ht="15" customHeight="1" x14ac:dyDescent="0.25">
      <c r="B58" s="274" t="s">
        <v>142</v>
      </c>
      <c r="C58" s="218"/>
      <c r="D58" s="219"/>
      <c r="E58" s="220"/>
      <c r="F58" s="278"/>
      <c r="G58" s="279"/>
      <c r="H58" s="280"/>
      <c r="I58" s="280"/>
      <c r="J58" s="278"/>
      <c r="K58" s="280">
        <f t="shared" si="3"/>
        <v>0</v>
      </c>
      <c r="L58" s="280">
        <f t="shared" si="0"/>
        <v>0</v>
      </c>
      <c r="M58" s="283">
        <f t="shared" si="1"/>
        <v>0</v>
      </c>
      <c r="O58" s="237" t="str">
        <v>DINING</v>
      </c>
      <c r="P58" s="236" t="str">
        <v>DINING</v>
      </c>
      <c r="Q58" s="189" t="str">
        <v>DINING</v>
      </c>
      <c r="R58" s="189" t="str">
        <v>DINING</v>
      </c>
      <c r="S58" s="189" t="str">
        <v>DINING</v>
      </c>
    </row>
    <row r="59" spans="2:19" ht="15" customHeight="1" x14ac:dyDescent="0.25">
      <c r="B59" s="255" t="s">
        <v>535</v>
      </c>
      <c r="C59" s="256" t="s">
        <v>144</v>
      </c>
      <c r="D59" s="257" t="s">
        <v>20</v>
      </c>
      <c r="E59" s="258">
        <v>32.67</v>
      </c>
      <c r="F59" s="259">
        <v>0.5</v>
      </c>
      <c r="G59" s="260" t="s">
        <v>123</v>
      </c>
      <c r="H59" s="261">
        <f t="shared" si="2"/>
        <v>16.34</v>
      </c>
      <c r="I59" s="261">
        <v>5.64</v>
      </c>
      <c r="J59" s="259">
        <v>0.5</v>
      </c>
      <c r="K59" s="261">
        <f t="shared" si="3"/>
        <v>2.82</v>
      </c>
      <c r="L59" s="261">
        <f t="shared" si="0"/>
        <v>2.82</v>
      </c>
      <c r="M59" s="275">
        <f t="shared" si="1"/>
        <v>46.08</v>
      </c>
      <c r="O59" s="237" t="str">
        <v xml:space="preserve">     Fast Food Restaurant with Drive-Thru Window</v>
      </c>
      <c r="P59" s="236" t="str">
        <v xml:space="preserve">     Fast Food Restaurant with Drive-Thru Window</v>
      </c>
      <c r="Q59" s="189" t="str">
        <v xml:space="preserve">     Fast Food Restaurant with Drive-Thru Window</v>
      </c>
      <c r="R59" s="189" t="str">
        <v xml:space="preserve">     Fast Food Restaurant with Drive-Thru Window</v>
      </c>
      <c r="S59" s="189" t="str">
        <v xml:space="preserve">     Fast Food Restaurant with Drive-Thru Window</v>
      </c>
    </row>
    <row r="60" spans="2:19" ht="15" customHeight="1" x14ac:dyDescent="0.25">
      <c r="B60" s="255" t="s">
        <v>536</v>
      </c>
      <c r="C60" s="256" t="s">
        <v>146</v>
      </c>
      <c r="D60" s="257" t="s">
        <v>20</v>
      </c>
      <c r="E60" s="258">
        <v>28.34</v>
      </c>
      <c r="F60" s="259">
        <v>0.5</v>
      </c>
      <c r="G60" s="260" t="s">
        <v>77</v>
      </c>
      <c r="H60" s="261">
        <f t="shared" si="2"/>
        <v>14.17</v>
      </c>
      <c r="I60" s="261">
        <v>5.64</v>
      </c>
      <c r="J60" s="259">
        <v>0.5</v>
      </c>
      <c r="K60" s="261">
        <f t="shared" si="3"/>
        <v>2.82</v>
      </c>
      <c r="L60" s="261">
        <f t="shared" si="0"/>
        <v>2.82</v>
      </c>
      <c r="M60" s="275">
        <f t="shared" si="1"/>
        <v>39.96</v>
      </c>
      <c r="O60" s="237" t="str">
        <v xml:space="preserve">     Fast Food Restaurant without Drive-Thru Window</v>
      </c>
      <c r="P60" s="236" t="str">
        <v xml:space="preserve">     Fast Food Restaurant without Drive-Thru Window</v>
      </c>
      <c r="Q60" s="189" t="str">
        <v xml:space="preserve">     Fast Food Restaurant without Drive-Thru Window</v>
      </c>
      <c r="R60" s="189" t="str">
        <v xml:space="preserve">     Fast Food Restaurant without Drive-Thru Window</v>
      </c>
      <c r="S60" s="189" t="str">
        <v xml:space="preserve">     Fast Food Restaurant without Drive-Thru Window</v>
      </c>
    </row>
    <row r="61" spans="2:19" ht="15" customHeight="1" x14ac:dyDescent="0.25">
      <c r="B61" s="255" t="s">
        <v>537</v>
      </c>
      <c r="C61" s="256" t="s">
        <v>148</v>
      </c>
      <c r="D61" s="257" t="s">
        <v>20</v>
      </c>
      <c r="E61" s="258">
        <v>9.77</v>
      </c>
      <c r="F61" s="259">
        <v>0.43</v>
      </c>
      <c r="G61" s="260" t="s">
        <v>123</v>
      </c>
      <c r="H61" s="261">
        <f t="shared" si="2"/>
        <v>5.57</v>
      </c>
      <c r="I61" s="261">
        <v>6.07</v>
      </c>
      <c r="J61" s="259">
        <v>0.5</v>
      </c>
      <c r="K61" s="261">
        <f t="shared" si="3"/>
        <v>3.04</v>
      </c>
      <c r="L61" s="261">
        <f t="shared" si="0"/>
        <v>3.04</v>
      </c>
      <c r="M61" s="275">
        <f t="shared" si="1"/>
        <v>16.93</v>
      </c>
      <c r="O61" s="237" t="str">
        <v xml:space="preserve">     High Turnover (Sit-Down) Restaurant</v>
      </c>
      <c r="P61" s="236" t="str">
        <v xml:space="preserve">     High Turnover (Sit-Down) Restaurant</v>
      </c>
      <c r="Q61" s="189" t="str">
        <v xml:space="preserve">     High Turnover (Sit-Down) Restaurant</v>
      </c>
      <c r="R61" s="189" t="str">
        <v xml:space="preserve">     High Turnover (Sit-Down) Restaurant</v>
      </c>
      <c r="S61" s="189" t="str">
        <v xml:space="preserve">     High Turnover (Sit-Down) Restaurant</v>
      </c>
    </row>
    <row r="62" spans="2:19" ht="15" customHeight="1" x14ac:dyDescent="0.25">
      <c r="B62" s="255" t="s">
        <v>538</v>
      </c>
      <c r="C62" s="256" t="s">
        <v>150</v>
      </c>
      <c r="D62" s="257" t="s">
        <v>20</v>
      </c>
      <c r="E62" s="258">
        <v>7.8</v>
      </c>
      <c r="F62" s="259">
        <v>0.44</v>
      </c>
      <c r="G62" s="260" t="s">
        <v>123</v>
      </c>
      <c r="H62" s="261">
        <f t="shared" si="2"/>
        <v>4.37</v>
      </c>
      <c r="I62" s="261">
        <v>6.07</v>
      </c>
      <c r="J62" s="259">
        <v>0.5</v>
      </c>
      <c r="K62" s="261">
        <f t="shared" si="3"/>
        <v>3.04</v>
      </c>
      <c r="L62" s="261">
        <f t="shared" si="0"/>
        <v>3.04</v>
      </c>
      <c r="M62" s="275">
        <f t="shared" si="1"/>
        <v>13.28</v>
      </c>
      <c r="O62" s="237" t="str">
        <v xml:space="preserve">     Quality Restaurant</v>
      </c>
      <c r="P62" s="236" t="str">
        <v xml:space="preserve">     Quality Restaurant</v>
      </c>
      <c r="Q62" s="189" t="str">
        <v xml:space="preserve">     Quality Restaurant</v>
      </c>
      <c r="R62" s="189" t="str">
        <v xml:space="preserve">     Quality Restaurant</v>
      </c>
      <c r="S62" s="189" t="str">
        <v xml:space="preserve">     Quality Restaurant</v>
      </c>
    </row>
    <row r="63" spans="2:19" ht="15" customHeight="1" x14ac:dyDescent="0.25">
      <c r="B63" s="284" t="s">
        <v>539</v>
      </c>
      <c r="C63" s="285" t="s">
        <v>253</v>
      </c>
      <c r="D63" s="257" t="s">
        <v>20</v>
      </c>
      <c r="E63" s="286">
        <v>14.13</v>
      </c>
      <c r="F63" s="287">
        <v>0.44</v>
      </c>
      <c r="G63" s="288" t="s">
        <v>77</v>
      </c>
      <c r="H63" s="289">
        <f t="shared" si="2"/>
        <v>7.91</v>
      </c>
      <c r="I63" s="289">
        <v>6.07</v>
      </c>
      <c r="J63" s="287">
        <v>0.5</v>
      </c>
      <c r="K63" s="289">
        <f t="shared" si="3"/>
        <v>3.04</v>
      </c>
      <c r="L63" s="289">
        <f t="shared" si="0"/>
        <v>3.04</v>
      </c>
      <c r="M63" s="254">
        <f t="shared" si="1"/>
        <v>24.05</v>
      </c>
      <c r="O63" s="237" t="str">
        <v xml:space="preserve">     Fast Casual Restaurant</v>
      </c>
      <c r="P63" s="236" t="str">
        <v xml:space="preserve">     Fast Casual Restaurant</v>
      </c>
      <c r="Q63" s="189" t="str">
        <v xml:space="preserve">     Fast Casual Restaurant</v>
      </c>
      <c r="R63" s="189" t="str">
        <v xml:space="preserve">     Fast Casual Restaurant</v>
      </c>
      <c r="S63" s="189" t="str">
        <v xml:space="preserve">     Fast Casual Restaurant</v>
      </c>
    </row>
    <row r="64" spans="2:19" ht="15" customHeight="1" x14ac:dyDescent="0.25">
      <c r="B64" s="284" t="s">
        <v>614</v>
      </c>
      <c r="C64" s="84" t="s">
        <v>152</v>
      </c>
      <c r="D64" s="85" t="s">
        <v>20</v>
      </c>
      <c r="E64" s="86">
        <v>11.36</v>
      </c>
      <c r="F64" s="87">
        <v>0.44</v>
      </c>
      <c r="G64" s="88" t="s">
        <v>123</v>
      </c>
      <c r="H64" s="89">
        <f>ROUND(E64*(1-F64),2)</f>
        <v>6.36</v>
      </c>
      <c r="I64" s="89">
        <v>6.07</v>
      </c>
      <c r="J64" s="287">
        <v>0.5</v>
      </c>
      <c r="K64" s="289">
        <f t="shared" si="3"/>
        <v>3.04</v>
      </c>
      <c r="L64" s="289">
        <f t="shared" si="0"/>
        <v>3.04</v>
      </c>
      <c r="M64" s="254">
        <f t="shared" si="1"/>
        <v>19.329999999999998</v>
      </c>
      <c r="N64" s="105"/>
      <c r="O64" s="237" t="str">
        <v xml:space="preserve">     Drinking Place</v>
      </c>
      <c r="P64" s="236" t="str">
        <v xml:space="preserve">     Drinking Place</v>
      </c>
      <c r="Q64" s="189" t="str">
        <v xml:space="preserve">     Drinking Place</v>
      </c>
      <c r="R64" s="189" t="str">
        <v xml:space="preserve">     Drinking Place</v>
      </c>
      <c r="S64" s="189" t="str">
        <v xml:space="preserve">     Drinking Place</v>
      </c>
    </row>
    <row r="65" spans="2:19" ht="15" customHeight="1" thickBot="1" x14ac:dyDescent="0.3">
      <c r="B65" s="276" t="s">
        <v>540</v>
      </c>
      <c r="C65" s="239" t="s">
        <v>154</v>
      </c>
      <c r="D65" s="229" t="s">
        <v>20</v>
      </c>
      <c r="E65" s="240">
        <v>43.38</v>
      </c>
      <c r="F65" s="241">
        <v>0.7</v>
      </c>
      <c r="G65" s="242" t="s">
        <v>123</v>
      </c>
      <c r="H65" s="243">
        <f t="shared" si="2"/>
        <v>13.01</v>
      </c>
      <c r="I65" s="243">
        <v>4.53</v>
      </c>
      <c r="J65" s="241">
        <v>0.5</v>
      </c>
      <c r="K65" s="243">
        <f t="shared" si="3"/>
        <v>2.27</v>
      </c>
      <c r="L65" s="243">
        <f t="shared" si="0"/>
        <v>2.27</v>
      </c>
      <c r="M65" s="245">
        <f t="shared" si="1"/>
        <v>29.53</v>
      </c>
      <c r="O65" s="237" t="str">
        <v xml:space="preserve">     Coffee/Donut Shop with Drive-Thru Window</v>
      </c>
      <c r="P65" s="236" t="str">
        <v xml:space="preserve">     Coffee/Donut Shop with Drive-Thru Window</v>
      </c>
      <c r="Q65" s="189" t="str">
        <v xml:space="preserve">     Coffee/Donut Shop with Drive-Thru Window</v>
      </c>
      <c r="R65" s="189" t="str">
        <v xml:space="preserve">     Coffee/Donut Shop with Drive-Thru Window</v>
      </c>
      <c r="S65" s="189" t="str">
        <v xml:space="preserve">     Coffee/Donut Shop with Drive-Thru Window</v>
      </c>
    </row>
    <row r="66" spans="2:19" ht="15" customHeight="1" x14ac:dyDescent="0.25">
      <c r="B66" s="274" t="s">
        <v>254</v>
      </c>
      <c r="C66" s="218"/>
      <c r="D66" s="219"/>
      <c r="E66" s="220"/>
      <c r="F66" s="278"/>
      <c r="G66" s="279"/>
      <c r="H66" s="280"/>
      <c r="I66" s="280"/>
      <c r="J66" s="278"/>
      <c r="K66" s="280">
        <f t="shared" si="3"/>
        <v>0</v>
      </c>
      <c r="L66" s="280">
        <f t="shared" si="0"/>
        <v>0</v>
      </c>
      <c r="M66" s="283">
        <f t="shared" si="1"/>
        <v>0</v>
      </c>
      <c r="O66" s="237" t="str">
        <v>OTHER RETAIL</v>
      </c>
      <c r="P66" s="236" t="str">
        <v>OTHER RETAIL</v>
      </c>
      <c r="Q66" s="189" t="str">
        <v>OTHER RETAIL</v>
      </c>
      <c r="R66" s="189" t="str">
        <v>OTHER RETAIL</v>
      </c>
      <c r="S66" s="189" t="str">
        <v>OTHER RETAIL</v>
      </c>
    </row>
    <row r="67" spans="2:19" ht="15" customHeight="1" x14ac:dyDescent="0.25">
      <c r="B67" s="255" t="s">
        <v>541</v>
      </c>
      <c r="C67" s="256" t="s">
        <v>157</v>
      </c>
      <c r="D67" s="257" t="s">
        <v>20</v>
      </c>
      <c r="E67" s="258">
        <v>4.83</v>
      </c>
      <c r="F67" s="259">
        <v>0.3</v>
      </c>
      <c r="G67" s="260" t="s">
        <v>158</v>
      </c>
      <c r="H67" s="261">
        <f t="shared" si="2"/>
        <v>3.38</v>
      </c>
      <c r="I67" s="261">
        <v>5.6</v>
      </c>
      <c r="J67" s="259">
        <v>0.5</v>
      </c>
      <c r="K67" s="261">
        <f t="shared" si="3"/>
        <v>2.8</v>
      </c>
      <c r="L67" s="261">
        <f t="shared" si="0"/>
        <v>2.8</v>
      </c>
      <c r="M67" s="275">
        <f t="shared" si="1"/>
        <v>9.4600000000000009</v>
      </c>
      <c r="O67" s="237" t="str">
        <v xml:space="preserve">     Free-Standing Discount Store</v>
      </c>
      <c r="P67" s="236" t="str">
        <v xml:space="preserve">     Free-Standing Discount Store</v>
      </c>
      <c r="Q67" s="189" t="str">
        <v xml:space="preserve">     Free-Standing Discount Store</v>
      </c>
      <c r="R67" s="189" t="str">
        <v xml:space="preserve">     Free-Standing Discount Store</v>
      </c>
      <c r="S67" s="189" t="str">
        <v xml:space="preserve">     Free-Standing Discount Store</v>
      </c>
    </row>
    <row r="68" spans="2:19" ht="15" customHeight="1" x14ac:dyDescent="0.25">
      <c r="B68" s="255" t="s">
        <v>542</v>
      </c>
      <c r="C68" s="256" t="s">
        <v>160</v>
      </c>
      <c r="D68" s="257" t="s">
        <v>20</v>
      </c>
      <c r="E68" s="258">
        <v>6.94</v>
      </c>
      <c r="F68" s="259">
        <v>0.3</v>
      </c>
      <c r="G68" s="260" t="s">
        <v>77</v>
      </c>
      <c r="H68" s="261">
        <f t="shared" si="2"/>
        <v>4.8600000000000003</v>
      </c>
      <c r="I68" s="261">
        <v>5.6</v>
      </c>
      <c r="J68" s="259">
        <v>0.5</v>
      </c>
      <c r="K68" s="261">
        <f t="shared" si="3"/>
        <v>2.8</v>
      </c>
      <c r="L68" s="261">
        <f t="shared" si="0"/>
        <v>2.8</v>
      </c>
      <c r="M68" s="275">
        <f t="shared" si="1"/>
        <v>13.61</v>
      </c>
      <c r="O68" s="237" t="str">
        <v xml:space="preserve">     Nursery (Garden Center)</v>
      </c>
      <c r="P68" s="236" t="str">
        <v xml:space="preserve">     Nursery (Garden Center)</v>
      </c>
      <c r="Q68" s="189" t="str">
        <v xml:space="preserve">     Nursery (Garden Center)</v>
      </c>
      <c r="R68" s="189" t="str">
        <v xml:space="preserve">     Nursery (Garden Center)</v>
      </c>
      <c r="S68" s="189" t="str">
        <v xml:space="preserve">     Nursery (Garden Center)</v>
      </c>
    </row>
    <row r="69" spans="2:19" ht="15" customHeight="1" x14ac:dyDescent="0.25">
      <c r="B69" s="255" t="s">
        <v>543</v>
      </c>
      <c r="C69" s="256" t="s">
        <v>162</v>
      </c>
      <c r="D69" s="257" t="s">
        <v>20</v>
      </c>
      <c r="E69" s="258">
        <v>2.33</v>
      </c>
      <c r="F69" s="259">
        <v>0.48</v>
      </c>
      <c r="G69" s="260" t="s">
        <v>123</v>
      </c>
      <c r="H69" s="261">
        <f t="shared" si="2"/>
        <v>1.21</v>
      </c>
      <c r="I69" s="261">
        <v>5.6</v>
      </c>
      <c r="J69" s="259">
        <v>0.5</v>
      </c>
      <c r="K69" s="261">
        <f t="shared" si="3"/>
        <v>2.8</v>
      </c>
      <c r="L69" s="261">
        <f t="shared" si="0"/>
        <v>2.8</v>
      </c>
      <c r="M69" s="275">
        <f t="shared" si="1"/>
        <v>3.39</v>
      </c>
      <c r="O69" s="237" t="str">
        <v xml:space="preserve">     Home Improvement Superstore</v>
      </c>
      <c r="P69" s="236" t="str">
        <v xml:space="preserve">     Home Improvement Superstore</v>
      </c>
      <c r="Q69" s="189" t="str">
        <v xml:space="preserve">     Home Improvement Superstore</v>
      </c>
      <c r="R69" s="189" t="str">
        <v xml:space="preserve">     Home Improvement Superstore</v>
      </c>
      <c r="S69" s="189" t="str">
        <v xml:space="preserve">     Home Improvement Superstore</v>
      </c>
    </row>
    <row r="70" spans="2:19" ht="15" customHeight="1" x14ac:dyDescent="0.25">
      <c r="B70" s="255" t="s">
        <v>544</v>
      </c>
      <c r="C70" s="256" t="s">
        <v>164</v>
      </c>
      <c r="D70" s="257" t="s">
        <v>20</v>
      </c>
      <c r="E70" s="258">
        <v>8.51</v>
      </c>
      <c r="F70" s="259">
        <v>0.53</v>
      </c>
      <c r="G70" s="260" t="s">
        <v>123</v>
      </c>
      <c r="H70" s="261">
        <f t="shared" si="2"/>
        <v>4</v>
      </c>
      <c r="I70" s="261">
        <v>5.6</v>
      </c>
      <c r="J70" s="259">
        <v>0.5</v>
      </c>
      <c r="K70" s="261">
        <f t="shared" si="3"/>
        <v>2.8</v>
      </c>
      <c r="L70" s="261">
        <f t="shared" si="0"/>
        <v>2.8</v>
      </c>
      <c r="M70" s="275">
        <f t="shared" si="1"/>
        <v>11.2</v>
      </c>
      <c r="O70" s="237" t="str">
        <v xml:space="preserve">     Pharmacy/Drugstore w/o Drive-Thru Window</v>
      </c>
      <c r="P70" s="236" t="str">
        <v xml:space="preserve">     Pharmacy/Drugstore w/o Drive-Thru Window</v>
      </c>
      <c r="Q70" s="189" t="str">
        <v xml:space="preserve">     Pharmacy/Drugstore w/o Drive-Thru Window</v>
      </c>
      <c r="R70" s="189" t="str">
        <v xml:space="preserve">     Pharmacy/Drugstore w/o Drive-Thru Window</v>
      </c>
      <c r="S70" s="189" t="str">
        <v xml:space="preserve">     Pharmacy/Drugstore w/o Drive-Thru Window</v>
      </c>
    </row>
    <row r="71" spans="2:19" ht="15" customHeight="1" x14ac:dyDescent="0.25">
      <c r="B71" s="255" t="s">
        <v>545</v>
      </c>
      <c r="C71" s="256" t="s">
        <v>166</v>
      </c>
      <c r="D71" s="257" t="s">
        <v>20</v>
      </c>
      <c r="E71" s="258">
        <v>10.29</v>
      </c>
      <c r="F71" s="259">
        <v>0.49</v>
      </c>
      <c r="G71" s="260" t="s">
        <v>123</v>
      </c>
      <c r="H71" s="261">
        <f t="shared" si="2"/>
        <v>5.25</v>
      </c>
      <c r="I71" s="261">
        <v>5.6</v>
      </c>
      <c r="J71" s="259">
        <v>0.5</v>
      </c>
      <c r="K71" s="261">
        <f t="shared" si="3"/>
        <v>2.8</v>
      </c>
      <c r="L71" s="261">
        <f t="shared" ref="L71:L80" si="4">MIN($L$3,K71)</f>
        <v>2.8</v>
      </c>
      <c r="M71" s="275">
        <f t="shared" ref="M71:M80" si="5">ROUND(L71*$H71,2)</f>
        <v>14.7</v>
      </c>
      <c r="O71" s="237" t="str">
        <v xml:space="preserve">     Pharmacy/Drugstore w/ Drive-Thru Window</v>
      </c>
      <c r="P71" s="236" t="str">
        <v xml:space="preserve">     Pharmacy/Drugstore w/ Drive-Thru Window</v>
      </c>
      <c r="Q71" s="189" t="str">
        <v xml:space="preserve">     Pharmacy/Drugstore w/ Drive-Thru Window</v>
      </c>
      <c r="R71" s="189" t="str">
        <v xml:space="preserve">     Pharmacy/Drugstore w/ Drive-Thru Window</v>
      </c>
      <c r="S71" s="189" t="str">
        <v xml:space="preserve">     Pharmacy/Drugstore w/ Drive-Thru Window</v>
      </c>
    </row>
    <row r="72" spans="2:19" ht="15" customHeight="1" x14ac:dyDescent="0.25">
      <c r="B72" s="255" t="s">
        <v>599</v>
      </c>
      <c r="C72" s="256" t="s">
        <v>167</v>
      </c>
      <c r="D72" s="257" t="s">
        <v>168</v>
      </c>
      <c r="E72" s="258">
        <v>3.81</v>
      </c>
      <c r="F72" s="259">
        <v>0.34</v>
      </c>
      <c r="G72" s="260" t="s">
        <v>123</v>
      </c>
      <c r="H72" s="261">
        <f t="shared" si="2"/>
        <v>2.5099999999999998</v>
      </c>
      <c r="I72" s="261">
        <v>5.6</v>
      </c>
      <c r="J72" s="259">
        <v>0.5</v>
      </c>
      <c r="K72" s="261">
        <f t="shared" si="3"/>
        <v>2.8</v>
      </c>
      <c r="L72" s="261">
        <f t="shared" si="4"/>
        <v>2.8</v>
      </c>
      <c r="M72" s="275">
        <f t="shared" si="5"/>
        <v>7.03</v>
      </c>
      <c r="O72" s="237" t="str">
        <v xml:space="preserve">     Shopping Center</v>
      </c>
      <c r="P72" s="236" t="str">
        <v xml:space="preserve">     Shopping Center</v>
      </c>
      <c r="Q72" s="189" t="str">
        <v xml:space="preserve">     Shopping Center</v>
      </c>
      <c r="R72" s="189" t="str">
        <v xml:space="preserve">     Shopping Center</v>
      </c>
      <c r="S72" s="189" t="str">
        <v xml:space="preserve">     Shopping Center</v>
      </c>
    </row>
    <row r="73" spans="2:19" ht="15" customHeight="1" x14ac:dyDescent="0.25">
      <c r="B73" s="255" t="s">
        <v>600</v>
      </c>
      <c r="C73" s="256" t="s">
        <v>172</v>
      </c>
      <c r="D73" s="257" t="s">
        <v>20</v>
      </c>
      <c r="E73" s="258">
        <v>9.24</v>
      </c>
      <c r="F73" s="259">
        <v>0.36</v>
      </c>
      <c r="G73" s="260" t="s">
        <v>123</v>
      </c>
      <c r="H73" s="261">
        <f t="shared" ref="H73:H80" si="6">ROUND(E73*(1-F73),2)</f>
        <v>5.91</v>
      </c>
      <c r="I73" s="261">
        <v>5.6</v>
      </c>
      <c r="J73" s="259">
        <v>0.5</v>
      </c>
      <c r="K73" s="261">
        <f t="shared" ref="K73:K80" si="7">ROUND(I73*J73,2)</f>
        <v>2.8</v>
      </c>
      <c r="L73" s="261">
        <f t="shared" si="4"/>
        <v>2.8</v>
      </c>
      <c r="M73" s="275">
        <f t="shared" si="5"/>
        <v>16.55</v>
      </c>
      <c r="O73" s="237" t="str">
        <v xml:space="preserve">     Supermarket</v>
      </c>
      <c r="P73" s="236" t="str">
        <v xml:space="preserve">     Supermarket</v>
      </c>
      <c r="Q73" s="189" t="str">
        <v xml:space="preserve">     Supermarket</v>
      </c>
      <c r="R73" s="189" t="str">
        <v xml:space="preserve">     Supermarket</v>
      </c>
      <c r="S73" s="189" t="str">
        <v xml:space="preserve">     Supermarket</v>
      </c>
    </row>
    <row r="74" spans="2:19" ht="15" customHeight="1" x14ac:dyDescent="0.25">
      <c r="B74" s="246" t="s">
        <v>547</v>
      </c>
      <c r="C74" s="247" t="s">
        <v>174</v>
      </c>
      <c r="D74" s="248" t="s">
        <v>20</v>
      </c>
      <c r="E74" s="249">
        <v>5</v>
      </c>
      <c r="F74" s="250">
        <v>0.3</v>
      </c>
      <c r="G74" s="251" t="s">
        <v>77</v>
      </c>
      <c r="H74" s="252">
        <f t="shared" si="6"/>
        <v>3.5</v>
      </c>
      <c r="I74" s="252">
        <v>5.6</v>
      </c>
      <c r="J74" s="250">
        <v>0.5</v>
      </c>
      <c r="K74" s="252">
        <f t="shared" si="7"/>
        <v>2.8</v>
      </c>
      <c r="L74" s="252">
        <f t="shared" si="4"/>
        <v>2.8</v>
      </c>
      <c r="M74" s="290">
        <f t="shared" si="5"/>
        <v>9.8000000000000007</v>
      </c>
      <c r="O74" s="237" t="str">
        <v xml:space="preserve">     Toy/Children's Superstore</v>
      </c>
      <c r="P74" s="236" t="str">
        <v xml:space="preserve">     Toy/Children's Superstore</v>
      </c>
      <c r="Q74" s="189" t="str">
        <v xml:space="preserve">     Toy/Children's Superstore</v>
      </c>
      <c r="R74" s="189" t="str">
        <v xml:space="preserve">     Toy/Children's Superstore</v>
      </c>
      <c r="S74" s="189" t="str">
        <v xml:space="preserve">     Toy/Children's Superstore</v>
      </c>
    </row>
    <row r="75" spans="2:19" ht="15" customHeight="1" x14ac:dyDescent="0.25">
      <c r="B75" s="284" t="s">
        <v>615</v>
      </c>
      <c r="C75" s="84" t="s">
        <v>419</v>
      </c>
      <c r="D75" s="85" t="s">
        <v>20</v>
      </c>
      <c r="E75" s="86">
        <v>16.37</v>
      </c>
      <c r="F75" s="87">
        <v>0.3</v>
      </c>
      <c r="G75" s="251" t="s">
        <v>77</v>
      </c>
      <c r="H75" s="252">
        <f t="shared" si="6"/>
        <v>11.46</v>
      </c>
      <c r="I75" s="252">
        <v>5.6</v>
      </c>
      <c r="J75" s="250">
        <v>0.5</v>
      </c>
      <c r="K75" s="252">
        <f t="shared" si="7"/>
        <v>2.8</v>
      </c>
      <c r="L75" s="252">
        <f t="shared" si="4"/>
        <v>2.8</v>
      </c>
      <c r="M75" s="290">
        <f t="shared" si="5"/>
        <v>32.090000000000003</v>
      </c>
      <c r="N75" s="105"/>
      <c r="O75" s="237" t="str">
        <v xml:space="preserve">     Liquor Store</v>
      </c>
      <c r="P75" s="236" t="str">
        <v xml:space="preserve">     Liquor Store</v>
      </c>
      <c r="Q75" s="189" t="str">
        <v xml:space="preserve">     Liquor Store</v>
      </c>
      <c r="R75" s="189" t="str">
        <v xml:space="preserve">     Liquor Store</v>
      </c>
      <c r="S75" s="189" t="str">
        <v xml:space="preserve">     Liquor Store</v>
      </c>
    </row>
    <row r="76" spans="2:19" ht="15" customHeight="1" thickBot="1" x14ac:dyDescent="0.3">
      <c r="B76" s="284" t="s">
        <v>548</v>
      </c>
      <c r="C76" s="285" t="s">
        <v>176</v>
      </c>
      <c r="D76" s="248" t="s">
        <v>20</v>
      </c>
      <c r="E76" s="286">
        <v>1.95</v>
      </c>
      <c r="F76" s="287">
        <v>0.3</v>
      </c>
      <c r="G76" s="288" t="s">
        <v>77</v>
      </c>
      <c r="H76" s="289">
        <f t="shared" si="6"/>
        <v>1.37</v>
      </c>
      <c r="I76" s="289">
        <v>5.6</v>
      </c>
      <c r="J76" s="287">
        <v>0.5</v>
      </c>
      <c r="K76" s="289">
        <f t="shared" si="7"/>
        <v>2.8</v>
      </c>
      <c r="L76" s="289">
        <f t="shared" si="4"/>
        <v>2.8</v>
      </c>
      <c r="M76" s="254">
        <f t="shared" si="5"/>
        <v>3.84</v>
      </c>
      <c r="O76" s="237" t="str">
        <v xml:space="preserve">    Department Store</v>
      </c>
      <c r="P76" s="236" t="str">
        <v xml:space="preserve">    Department Store</v>
      </c>
      <c r="Q76" s="189" t="str">
        <v xml:space="preserve">    Department Store</v>
      </c>
      <c r="R76" s="189" t="str">
        <v xml:space="preserve">    Department Store</v>
      </c>
      <c r="S76" s="189" t="str">
        <v xml:space="preserve">    Department Store</v>
      </c>
    </row>
    <row r="77" spans="2:19" ht="15" customHeight="1" x14ac:dyDescent="0.25">
      <c r="B77" s="277" t="s">
        <v>177</v>
      </c>
      <c r="C77" s="218"/>
      <c r="D77" s="219"/>
      <c r="E77" s="220"/>
      <c r="F77" s="278"/>
      <c r="G77" s="279"/>
      <c r="H77" s="280"/>
      <c r="I77" s="280"/>
      <c r="J77" s="278"/>
      <c r="K77" s="280">
        <f t="shared" si="7"/>
        <v>0</v>
      </c>
      <c r="L77" s="280">
        <f t="shared" si="4"/>
        <v>0</v>
      </c>
      <c r="M77" s="283">
        <f t="shared" si="5"/>
        <v>0</v>
      </c>
      <c r="O77" s="237" t="str">
        <v>SERVICES</v>
      </c>
      <c r="P77" s="236" t="str">
        <v>SERVICES</v>
      </c>
      <c r="Q77" s="189" t="str">
        <v>SERVICES</v>
      </c>
      <c r="R77" s="189" t="str">
        <v>SERVICES</v>
      </c>
      <c r="S77" s="189" t="str">
        <v>SERVICES</v>
      </c>
    </row>
    <row r="78" spans="2:19" ht="15" customHeight="1" x14ac:dyDescent="0.25">
      <c r="B78" s="255" t="s">
        <v>549</v>
      </c>
      <c r="C78" s="256" t="s">
        <v>179</v>
      </c>
      <c r="D78" s="257" t="s">
        <v>20</v>
      </c>
      <c r="E78" s="258">
        <v>12.13</v>
      </c>
      <c r="F78" s="259">
        <v>0.4</v>
      </c>
      <c r="G78" s="260" t="s">
        <v>77</v>
      </c>
      <c r="H78" s="261">
        <f t="shared" si="6"/>
        <v>7.28</v>
      </c>
      <c r="I78" s="261">
        <v>4.45</v>
      </c>
      <c r="J78" s="259">
        <v>0.5</v>
      </c>
      <c r="K78" s="261">
        <f t="shared" si="7"/>
        <v>2.23</v>
      </c>
      <c r="L78" s="261">
        <f t="shared" si="4"/>
        <v>2.23</v>
      </c>
      <c r="M78" s="275">
        <f t="shared" si="5"/>
        <v>16.23</v>
      </c>
      <c r="O78" s="237" t="str">
        <v xml:space="preserve">    Walk-In Bank</v>
      </c>
      <c r="P78" s="236" t="str">
        <v xml:space="preserve">    Walk-In Bank</v>
      </c>
      <c r="Q78" s="189" t="str">
        <v xml:space="preserve">    Walk-In Bank</v>
      </c>
      <c r="R78" s="189" t="str">
        <v xml:space="preserve">    Walk-In Bank</v>
      </c>
      <c r="S78" s="189" t="str">
        <v xml:space="preserve">    Walk-In Bank</v>
      </c>
    </row>
    <row r="79" spans="2:19" ht="15" customHeight="1" x14ac:dyDescent="0.25">
      <c r="B79" s="255" t="s">
        <v>550</v>
      </c>
      <c r="C79" s="265" t="s">
        <v>181</v>
      </c>
      <c r="D79" s="266" t="s">
        <v>182</v>
      </c>
      <c r="E79" s="267">
        <v>27.15</v>
      </c>
      <c r="F79" s="268">
        <v>0.47</v>
      </c>
      <c r="G79" s="269" t="s">
        <v>123</v>
      </c>
      <c r="H79" s="270">
        <f t="shared" si="6"/>
        <v>14.39</v>
      </c>
      <c r="I79" s="270">
        <v>4.45</v>
      </c>
      <c r="J79" s="268">
        <v>0.5</v>
      </c>
      <c r="K79" s="270">
        <f t="shared" si="7"/>
        <v>2.23</v>
      </c>
      <c r="L79" s="270">
        <f t="shared" si="4"/>
        <v>2.23</v>
      </c>
      <c r="M79" s="263">
        <f t="shared" si="5"/>
        <v>32.090000000000003</v>
      </c>
      <c r="O79" s="237" t="str">
        <v xml:space="preserve">    Drive-In Bank</v>
      </c>
      <c r="P79" s="236" t="str">
        <v xml:space="preserve">    Drive-In Bank</v>
      </c>
      <c r="Q79" s="189" t="str">
        <v xml:space="preserve">    Drive-In Bank</v>
      </c>
      <c r="R79" s="189" t="str">
        <v xml:space="preserve">    Drive-In Bank</v>
      </c>
      <c r="S79" s="189" t="str">
        <v xml:space="preserve">    Drive-In Bank</v>
      </c>
    </row>
    <row r="80" spans="2:19" ht="15" customHeight="1" thickBot="1" x14ac:dyDescent="0.3">
      <c r="B80" s="291" t="s">
        <v>551</v>
      </c>
      <c r="C80" s="292" t="s">
        <v>184</v>
      </c>
      <c r="D80" s="293" t="s">
        <v>168</v>
      </c>
      <c r="E80" s="294">
        <v>1.45</v>
      </c>
      <c r="F80" s="295">
        <v>0.3</v>
      </c>
      <c r="G80" s="296" t="s">
        <v>77</v>
      </c>
      <c r="H80" s="297">
        <f t="shared" si="6"/>
        <v>1.02</v>
      </c>
      <c r="I80" s="297">
        <v>6.41</v>
      </c>
      <c r="J80" s="295">
        <v>0.5</v>
      </c>
      <c r="K80" s="297">
        <f t="shared" si="7"/>
        <v>3.21</v>
      </c>
      <c r="L80" s="297">
        <f t="shared" si="4"/>
        <v>3.21</v>
      </c>
      <c r="M80" s="263">
        <f t="shared" si="5"/>
        <v>3.27</v>
      </c>
      <c r="O80" s="237" t="str">
        <v xml:space="preserve">    Hair Salon</v>
      </c>
      <c r="P80" s="236" t="str">
        <v xml:space="preserve">    Hair Salon</v>
      </c>
      <c r="Q80" s="189" t="str">
        <v xml:space="preserve">    Hair Salon</v>
      </c>
      <c r="R80" s="189" t="str">
        <v xml:space="preserve">    Hair Salon</v>
      </c>
      <c r="S80" s="189" t="str">
        <v xml:space="preserve">    Hair Salon</v>
      </c>
    </row>
    <row r="81" spans="2:13" ht="13.8" thickTop="1" x14ac:dyDescent="0.25">
      <c r="B81" s="1"/>
      <c r="C81" s="2"/>
      <c r="D81" s="3"/>
      <c r="E81" s="4"/>
      <c r="F81" s="298" t="s">
        <v>256</v>
      </c>
      <c r="G81" s="3"/>
      <c r="H81" s="4"/>
      <c r="I81" s="4"/>
      <c r="J81" s="5"/>
      <c r="K81" s="4"/>
      <c r="L81" s="3"/>
      <c r="M81" s="3"/>
    </row>
    <row r="82" spans="2:13" x14ac:dyDescent="0.25">
      <c r="B82" s="1"/>
      <c r="C82" s="2"/>
      <c r="D82" s="3"/>
      <c r="E82" s="4"/>
      <c r="F82" s="299" t="s">
        <v>257</v>
      </c>
      <c r="G82" s="3"/>
      <c r="H82" s="4"/>
      <c r="I82" s="4"/>
      <c r="J82" s="5"/>
      <c r="K82" s="4"/>
      <c r="L82" s="3"/>
      <c r="M82" s="3"/>
    </row>
    <row r="83" spans="2:13" x14ac:dyDescent="0.25">
      <c r="B83" s="1"/>
      <c r="C83" s="2"/>
      <c r="D83" s="3"/>
      <c r="E83" s="4"/>
      <c r="F83" s="300" t="s">
        <v>258</v>
      </c>
      <c r="G83" s="3"/>
      <c r="H83" s="4"/>
      <c r="I83" s="4"/>
      <c r="J83" s="5"/>
      <c r="K83" s="4"/>
      <c r="L83" s="3"/>
      <c r="M83" s="3"/>
    </row>
    <row r="84" spans="2:13" x14ac:dyDescent="0.25">
      <c r="B84" s="1"/>
      <c r="C84" s="2"/>
      <c r="D84" s="3"/>
      <c r="E84" s="4"/>
      <c r="F84" s="300" t="s">
        <v>259</v>
      </c>
      <c r="G84" s="3"/>
      <c r="H84" s="4"/>
      <c r="I84" s="4"/>
      <c r="J84" s="5"/>
      <c r="K84" s="4"/>
      <c r="L84" s="3"/>
      <c r="M84" s="3"/>
    </row>
    <row r="86" spans="2:13" x14ac:dyDescent="0.25">
      <c r="B86" s="189">
        <v>1</v>
      </c>
      <c r="C86" s="189">
        <v>2</v>
      </c>
      <c r="D86" s="189">
        <v>3</v>
      </c>
      <c r="E86" s="189">
        <v>4</v>
      </c>
      <c r="F86" s="189">
        <v>5</v>
      </c>
      <c r="G86" s="189">
        <v>6</v>
      </c>
      <c r="H86" s="189">
        <v>7</v>
      </c>
      <c r="I86" s="189">
        <v>8</v>
      </c>
      <c r="J86" s="189">
        <v>9</v>
      </c>
      <c r="K86" s="189">
        <v>10</v>
      </c>
      <c r="L86" s="189">
        <v>11</v>
      </c>
      <c r="M86" s="189">
        <v>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8"/>
  <sheetViews>
    <sheetView showGridLines="0" topLeftCell="B11" zoomScale="115" zoomScaleNormal="115" zoomScaleSheetLayoutView="115" workbookViewId="0">
      <selection activeCell="F21" sqref="F21:P21"/>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20" width="9.109375" style="9"/>
    <col min="21" max="25" width="46.5546875" style="9" bestFit="1" customWidth="1"/>
    <col min="26"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25" ht="28.5" customHeight="1" x14ac:dyDescent="0.25">
      <c r="A1" s="1"/>
      <c r="B1" s="1"/>
      <c r="C1" s="1"/>
      <c r="D1" s="1"/>
      <c r="E1" s="2"/>
      <c r="F1" s="3"/>
      <c r="G1" s="4"/>
      <c r="H1" s="5"/>
      <c r="I1" s="3"/>
      <c r="J1" s="4"/>
      <c r="K1" s="4"/>
      <c r="L1" s="4"/>
      <c r="M1" s="5"/>
      <c r="N1" s="4"/>
      <c r="O1" s="3"/>
      <c r="P1" s="3"/>
      <c r="Q1" s="3"/>
      <c r="S1" s="7"/>
    </row>
    <row r="2" spans="1:25" ht="63.75" customHeight="1" thickBot="1" x14ac:dyDescent="0.45">
      <c r="A2" s="1"/>
      <c r="B2" s="694" t="s">
        <v>225</v>
      </c>
      <c r="C2" s="686"/>
      <c r="D2" s="686"/>
      <c r="E2" s="686"/>
      <c r="F2" s="686"/>
      <c r="G2" s="686"/>
      <c r="H2" s="686"/>
      <c r="I2" s="686"/>
      <c r="J2" s="686"/>
      <c r="K2" s="686"/>
      <c r="L2" s="686"/>
      <c r="M2" s="686"/>
      <c r="N2" s="686"/>
      <c r="O2" s="686"/>
      <c r="P2" s="686"/>
      <c r="Q2" s="686"/>
      <c r="R2" s="686"/>
      <c r="S2" s="686"/>
      <c r="U2" s="9" t="e" cm="1">
        <f t="array" aca="1" ref="U2" ca="1">IF($R$29=7,_xlfn.ANCHORARRAY(LUVMET_10th_Edition_Non_Res!$O$6),IF($F$18&lt;DATE(2023,6,1),_xlfn.ANCHORARRAY(LUVMET_10th_Edition_Non_Res!$O$6),_xlfn.ANCHORARRAY('LUVMET_11th_Edition-Non_Res'!$U$5)))</f>
        <v>#NAME?</v>
      </c>
      <c r="V2" s="601"/>
    </row>
    <row r="3" spans="1:25"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hidden="1" customHeight="1" x14ac:dyDescent="0.3">
      <c r="A4" s="8"/>
      <c r="B4" s="17"/>
      <c r="C4" s="18"/>
      <c r="D4" s="18"/>
      <c r="E4" s="19"/>
      <c r="F4" s="20"/>
      <c r="G4" s="21"/>
      <c r="H4" s="22"/>
      <c r="I4" s="20"/>
      <c r="J4" s="21"/>
      <c r="K4" s="21"/>
      <c r="L4" s="21"/>
      <c r="M4" s="22"/>
      <c r="N4" s="23"/>
      <c r="O4" s="24">
        <v>6</v>
      </c>
      <c r="P4" s="25"/>
      <c r="Q4" s="14"/>
      <c r="S4" s="16" t="s">
        <v>14</v>
      </c>
      <c r="U4" s="16" t="s">
        <v>320</v>
      </c>
    </row>
    <row r="5" spans="1:25" s="16" customFormat="1" ht="15" hidden="1" customHeight="1" thickBot="1" x14ac:dyDescent="0.35">
      <c r="A5" s="8"/>
      <c r="B5" s="26"/>
      <c r="C5" s="27"/>
      <c r="D5" s="27"/>
      <c r="E5" s="27"/>
      <c r="F5" s="27"/>
      <c r="G5" s="27"/>
      <c r="H5" s="27"/>
      <c r="I5" s="28" t="s">
        <v>15</v>
      </c>
      <c r="J5" s="29"/>
      <c r="K5" s="27"/>
      <c r="L5" s="27"/>
      <c r="M5" s="27"/>
      <c r="N5" s="27"/>
      <c r="O5" s="29"/>
      <c r="P5" s="30"/>
      <c r="Q5" s="31"/>
      <c r="S5" s="16" t="s">
        <v>16</v>
      </c>
      <c r="U5" s="16" t="str" cm="1">
        <f t="array" ref="U5:U92">_xlfn._xlws.FILTER(B6:B93,ISNUMBER(SEARCH(Estimator!C22,B6:B93)),"not found")</f>
        <v>PORT AND TERMINAL</v>
      </c>
      <c r="V5" s="16" t="str" cm="1">
        <f t="array" ref="V5:V92">_xlfn._xlws.FILTER(B6:B93,ISNUMBER(SEARCH(Estimator!C23,B6:B93)),"not found")</f>
        <v>PORT AND TERMINAL</v>
      </c>
      <c r="W5" s="16" t="str" cm="1">
        <f t="array" ref="W5:W92">_xlfn._xlws.FILTER(B6:B93,ISNUMBER(SEARCH(Estimator!C24,B6:B93)),"not found")</f>
        <v>PORT AND TERMINAL</v>
      </c>
      <c r="X5" s="16" t="str" cm="1">
        <f t="array" ref="X5:X92">_xlfn._xlws.FILTER(B6:B93,ISNUMBER(SEARCH(Estimator!C25,B6:B93)),"not found")</f>
        <v>PORT AND TERMINAL</v>
      </c>
      <c r="Y5" s="16" t="str" cm="1">
        <f t="array" ref="Y5:Y92">_xlfn._xlws.FILTER(B6:B93,ISNUMBER(SEARCH(Estimator!C26,B6:B93)),"not found")</f>
        <v>PORT AND TERMINAL</v>
      </c>
    </row>
    <row r="6" spans="1:25" ht="13.5" customHeight="1" x14ac:dyDescent="0.25">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3">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3">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5">
      <c r="B9" s="306" t="s">
        <v>493</v>
      </c>
      <c r="C9" s="70"/>
      <c r="D9" s="71"/>
      <c r="E9" s="72" t="s">
        <v>24</v>
      </c>
      <c r="F9" s="73" t="s">
        <v>20</v>
      </c>
      <c r="G9" s="74">
        <v>0.74</v>
      </c>
      <c r="H9" s="75"/>
      <c r="I9" s="76"/>
      <c r="J9" s="77">
        <f t="shared" ref="J9:J83" si="0">ROUND(G9*(1-H9),2)</f>
        <v>0.74</v>
      </c>
      <c r="K9" s="77">
        <v>10.02</v>
      </c>
      <c r="L9" s="78">
        <v>10.02</v>
      </c>
      <c r="M9" s="75">
        <v>0.5</v>
      </c>
      <c r="N9" s="79">
        <f t="shared" ref="N9:N18" si="1">ROUND(K9*M9,2)</f>
        <v>5.01</v>
      </c>
      <c r="O9" s="77">
        <f t="shared" ref="O9:O18" si="2">MIN($O$4,N9)</f>
        <v>5.01</v>
      </c>
      <c r="P9" s="80">
        <f t="shared" ref="P9:P82" si="3">ROUND(O9*$J9,2)</f>
        <v>3.71</v>
      </c>
      <c r="Q9" s="57"/>
      <c r="R9" s="6" t="s">
        <v>21</v>
      </c>
      <c r="U9" s="9" t="str">
        <v xml:space="preserve">     Manufacturing (Sq. Ft.)</v>
      </c>
      <c r="V9" s="9" t="str">
        <v xml:space="preserve">     Manufacturing (Sq. Ft.)</v>
      </c>
      <c r="W9" s="9" t="str">
        <v xml:space="preserve">     Manufacturing (Sq. Ft.)</v>
      </c>
      <c r="X9" s="9" t="str">
        <v xml:space="preserve">     Manufacturing (Sq. Ft.)</v>
      </c>
      <c r="Y9" s="9" t="str">
        <v xml:space="preserve">     Manufacturing (Sq. Ft.)</v>
      </c>
    </row>
    <row r="10" spans="1:25" ht="13.5" customHeight="1" x14ac:dyDescent="0.25">
      <c r="B10" s="81" t="s">
        <v>620</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Manufacturing (Acres)</v>
      </c>
      <c r="V10" s="9" t="str">
        <v xml:space="preserve">     Manufacturing (Acres)</v>
      </c>
      <c r="W10" s="9" t="str">
        <v xml:space="preserve">     Manufacturing (Acres)</v>
      </c>
      <c r="X10" s="9" t="str">
        <v xml:space="preserve">     Manufacturing (Acres)</v>
      </c>
      <c r="Y10" s="9" t="str">
        <v xml:space="preserve">     Manufacturing (Acres)</v>
      </c>
    </row>
    <row r="11" spans="1:25" ht="13.5" customHeight="1" x14ac:dyDescent="0.25">
      <c r="B11" s="81" t="s">
        <v>621</v>
      </c>
      <c r="C11" s="82"/>
      <c r="D11" s="83"/>
      <c r="E11" s="84" t="s">
        <v>26</v>
      </c>
      <c r="F11" s="85" t="s">
        <v>622</v>
      </c>
      <c r="G11" s="86">
        <v>4.99</v>
      </c>
      <c r="H11" s="87"/>
      <c r="I11" s="88"/>
      <c r="J11" s="89">
        <f t="shared" ref="J11:J12" si="4">ROUND(G11*(1-H11),2)</f>
        <v>4.99</v>
      </c>
      <c r="K11" s="89">
        <v>10.02</v>
      </c>
      <c r="L11" s="90">
        <v>10.02</v>
      </c>
      <c r="M11" s="87">
        <v>0.5</v>
      </c>
      <c r="N11" s="91">
        <f t="shared" ref="N11" si="5">ROUND(K11*M11,2)</f>
        <v>5.01</v>
      </c>
      <c r="O11" s="89">
        <f t="shared" ref="O11" si="6">MIN($O$4,N11)</f>
        <v>5.01</v>
      </c>
      <c r="P11" s="92">
        <f t="shared" ref="P11" si="7">ROUND(O11*$J11,2)</f>
        <v>25</v>
      </c>
      <c r="Q11" s="57"/>
      <c r="R11" s="6" t="s">
        <v>27</v>
      </c>
      <c r="U11" s="9" t="str">
        <v xml:space="preserve">     Concrete Batch Plant</v>
      </c>
      <c r="V11" s="9" t="str">
        <v xml:space="preserve">     Concrete Batch Plant</v>
      </c>
      <c r="W11" s="9" t="str">
        <v xml:space="preserve">     Concrete Batch Plant</v>
      </c>
      <c r="X11" s="9" t="str">
        <v xml:space="preserve">     Concrete Batch Plant</v>
      </c>
      <c r="Y11" s="9" t="str">
        <v xml:space="preserve">     Concrete Batch Plant</v>
      </c>
    </row>
    <row r="12" spans="1:25" ht="13.5" customHeight="1" x14ac:dyDescent="0.25">
      <c r="B12" s="81" t="s">
        <v>634</v>
      </c>
      <c r="C12" s="82"/>
      <c r="D12" s="83"/>
      <c r="E12" s="84" t="s">
        <v>635</v>
      </c>
      <c r="F12" s="85" t="s">
        <v>622</v>
      </c>
      <c r="G12" s="86">
        <v>3.69</v>
      </c>
      <c r="H12" s="87"/>
      <c r="I12" s="88"/>
      <c r="J12" s="89">
        <f t="shared" si="4"/>
        <v>3.69</v>
      </c>
      <c r="K12" s="89">
        <v>10.02</v>
      </c>
      <c r="L12" s="90">
        <v>10.02</v>
      </c>
      <c r="M12" s="87">
        <v>0.5</v>
      </c>
      <c r="N12" s="91">
        <f t="shared" ref="N12" si="8">ROUND(K12*M12,2)</f>
        <v>5.01</v>
      </c>
      <c r="O12" s="89">
        <f t="shared" ref="O12" si="9">MIN($O$4,N12)</f>
        <v>5.01</v>
      </c>
      <c r="P12" s="92">
        <f t="shared" ref="P12" si="10">ROUND(O12*$J12,2)</f>
        <v>18.489999999999998</v>
      </c>
      <c r="Q12" s="57"/>
      <c r="U12" s="9" t="str">
        <v xml:space="preserve">     Warehousing</v>
      </c>
      <c r="V12" s="9" t="str">
        <v xml:space="preserve">     Warehousing</v>
      </c>
      <c r="W12" s="9" t="str">
        <v xml:space="preserve">     Warehousing</v>
      </c>
      <c r="X12" s="9" t="str">
        <v xml:space="preserve">     Warehousing</v>
      </c>
      <c r="Y12" s="9" t="str">
        <v xml:space="preserve">     Warehousing</v>
      </c>
    </row>
    <row r="13" spans="1:25" ht="13.5" customHeight="1" x14ac:dyDescent="0.25">
      <c r="B13" s="81" t="s">
        <v>496</v>
      </c>
      <c r="C13" s="82"/>
      <c r="D13" s="83"/>
      <c r="E13" s="84" t="s">
        <v>29</v>
      </c>
      <c r="F13" s="85" t="s">
        <v>20</v>
      </c>
      <c r="G13" s="86">
        <v>0.18</v>
      </c>
      <c r="H13" s="87"/>
      <c r="I13" s="88"/>
      <c r="J13" s="89">
        <f t="shared" si="0"/>
        <v>0.18</v>
      </c>
      <c r="K13" s="89">
        <v>10.02</v>
      </c>
      <c r="L13" s="90">
        <v>10.83</v>
      </c>
      <c r="M13" s="87">
        <v>0.5</v>
      </c>
      <c r="N13" s="91">
        <f t="shared" si="1"/>
        <v>5.01</v>
      </c>
      <c r="O13" s="89">
        <f t="shared" si="2"/>
        <v>5.01</v>
      </c>
      <c r="P13" s="92">
        <f t="shared" si="3"/>
        <v>0.9</v>
      </c>
      <c r="Q13" s="57"/>
      <c r="R13" s="6" t="s">
        <v>27</v>
      </c>
      <c r="U13" s="9" t="str">
        <v xml:space="preserve">     High-Cube Fulfillment Center Warehouse (Non-Sort)</v>
      </c>
      <c r="V13" s="9" t="str">
        <v xml:space="preserve">     High-Cube Fulfillment Center Warehouse (Non-Sort)</v>
      </c>
      <c r="W13" s="9" t="str">
        <v xml:space="preserve">     High-Cube Fulfillment Center Warehouse (Non-Sort)</v>
      </c>
      <c r="X13" s="9" t="str">
        <v xml:space="preserve">     High-Cube Fulfillment Center Warehouse (Non-Sort)</v>
      </c>
      <c r="Y13" s="9" t="str">
        <v xml:space="preserve">     High-Cube Fulfillment Center Warehouse (Non-Sort)</v>
      </c>
    </row>
    <row r="14" spans="1:25" ht="13.5" customHeight="1" x14ac:dyDescent="0.25">
      <c r="B14" s="93" t="s">
        <v>497</v>
      </c>
      <c r="C14" s="94"/>
      <c r="D14" s="95"/>
      <c r="E14" s="96" t="s">
        <v>31</v>
      </c>
      <c r="F14" s="85" t="s">
        <v>20</v>
      </c>
      <c r="G14" s="97">
        <v>0.16</v>
      </c>
      <c r="H14" s="98"/>
      <c r="I14" s="99"/>
      <c r="J14" s="100">
        <f t="shared" si="0"/>
        <v>0.16</v>
      </c>
      <c r="K14" s="89">
        <v>10.02</v>
      </c>
      <c r="L14" s="90">
        <v>10.83</v>
      </c>
      <c r="M14" s="87">
        <v>0.5</v>
      </c>
      <c r="N14" s="91">
        <f t="shared" si="1"/>
        <v>5.01</v>
      </c>
      <c r="O14" s="89">
        <f t="shared" si="2"/>
        <v>5.01</v>
      </c>
      <c r="P14" s="92">
        <f>ROUND(O14*$J14,2)</f>
        <v>0.8</v>
      </c>
      <c r="Q14" s="57"/>
      <c r="R14" s="6" t="s">
        <v>27</v>
      </c>
      <c r="U14" s="9" t="str">
        <v xml:space="preserve">     High-Cube Fulfillment Center Warehouse (Sort)</v>
      </c>
      <c r="V14" s="9" t="str">
        <v xml:space="preserve">     High-Cube Fulfillment Center Warehouse (Sort)</v>
      </c>
      <c r="W14" s="9" t="str">
        <v xml:space="preserve">     High-Cube Fulfillment Center Warehouse (Sort)</v>
      </c>
      <c r="X14" s="9" t="str">
        <v xml:space="preserve">     High-Cube Fulfillment Center Warehouse (Sort)</v>
      </c>
      <c r="Y14" s="9" t="str">
        <v xml:space="preserve">     High-Cube Fulfillment Center Warehouse (Sort)</v>
      </c>
    </row>
    <row r="15" spans="1:25" ht="13.5" customHeight="1" x14ac:dyDescent="0.25">
      <c r="B15" s="93" t="s">
        <v>498</v>
      </c>
      <c r="C15" s="94"/>
      <c r="D15" s="95"/>
      <c r="E15" s="96" t="s">
        <v>31</v>
      </c>
      <c r="F15" s="85" t="s">
        <v>20</v>
      </c>
      <c r="G15" s="97">
        <v>1.2</v>
      </c>
      <c r="H15" s="98"/>
      <c r="I15" s="99"/>
      <c r="J15" s="100">
        <f>ROUND(G15*(1-H15),2)</f>
        <v>1.2</v>
      </c>
      <c r="K15" s="89">
        <v>10.02</v>
      </c>
      <c r="L15" s="90">
        <v>10.83</v>
      </c>
      <c r="M15" s="87">
        <v>0.5</v>
      </c>
      <c r="N15" s="91">
        <f t="shared" si="1"/>
        <v>5.01</v>
      </c>
      <c r="O15" s="89">
        <f t="shared" si="2"/>
        <v>5.01</v>
      </c>
      <c r="P15" s="92">
        <f>ROUND(O15*$J15,2)</f>
        <v>6.01</v>
      </c>
      <c r="Q15" s="57"/>
      <c r="R15" s="6" t="s">
        <v>27</v>
      </c>
      <c r="U15" s="9" t="str">
        <v xml:space="preserve">     High-Cube Transload and Short-Term Storage Warehouse</v>
      </c>
      <c r="V15" s="9" t="str">
        <v xml:space="preserve">     High-Cube Transload and Short-Term Storage Warehouse</v>
      </c>
      <c r="W15" s="9" t="str">
        <v xml:space="preserve">     High-Cube Transload and Short-Term Storage Warehouse</v>
      </c>
      <c r="X15" s="9" t="str">
        <v xml:space="preserve">     High-Cube Transload and Short-Term Storage Warehouse</v>
      </c>
      <c r="Y15" s="9" t="str">
        <v xml:space="preserve">     High-Cube Transload and Short-Term Storage Warehouse</v>
      </c>
    </row>
    <row r="16" spans="1:25" ht="13.5" customHeight="1" x14ac:dyDescent="0.25">
      <c r="B16" s="93" t="s">
        <v>499</v>
      </c>
      <c r="C16" s="94"/>
      <c r="D16" s="95"/>
      <c r="E16" s="96" t="s">
        <v>34</v>
      </c>
      <c r="F16" s="85" t="s">
        <v>20</v>
      </c>
      <c r="G16" s="97">
        <v>0.17</v>
      </c>
      <c r="H16" s="98"/>
      <c r="I16" s="99"/>
      <c r="J16" s="100">
        <f>ROUND(G16*(1-H16),2)</f>
        <v>0.17</v>
      </c>
      <c r="K16" s="89">
        <v>10.02</v>
      </c>
      <c r="L16" s="90">
        <v>10.83</v>
      </c>
      <c r="M16" s="87">
        <v>0.5</v>
      </c>
      <c r="N16" s="91">
        <f t="shared" si="1"/>
        <v>5.01</v>
      </c>
      <c r="O16" s="89">
        <f t="shared" si="2"/>
        <v>5.01</v>
      </c>
      <c r="P16" s="92">
        <f>ROUND(O16*$J16,2)</f>
        <v>0.85</v>
      </c>
      <c r="Q16" s="57"/>
      <c r="R16" s="6" t="s">
        <v>27</v>
      </c>
      <c r="U16" s="9" t="str">
        <v xml:space="preserve">     Data Center</v>
      </c>
      <c r="V16" s="9" t="str">
        <v xml:space="preserve">     Data Center</v>
      </c>
      <c r="W16" s="9" t="str">
        <v xml:space="preserve">     Data Center</v>
      </c>
      <c r="X16" s="9" t="str">
        <v xml:space="preserve">     Data Center</v>
      </c>
      <c r="Y16" s="9" t="str">
        <v xml:space="preserve">     Data Center</v>
      </c>
    </row>
    <row r="17" spans="2:25" ht="13.5" customHeight="1" x14ac:dyDescent="0.25">
      <c r="B17" s="370" t="s">
        <v>501</v>
      </c>
      <c r="C17" s="424"/>
      <c r="D17" s="95"/>
      <c r="E17" s="96" t="s">
        <v>229</v>
      </c>
      <c r="F17" s="85" t="s">
        <v>20</v>
      </c>
      <c r="G17" s="97">
        <v>0.13</v>
      </c>
      <c r="H17" s="98"/>
      <c r="I17" s="99"/>
      <c r="J17" s="100">
        <f>ROUND(G17*(1-H17),2)</f>
        <v>0.13</v>
      </c>
      <c r="K17" s="89">
        <v>10.02</v>
      </c>
      <c r="L17" s="90">
        <v>10.83</v>
      </c>
      <c r="M17" s="87">
        <v>0.5</v>
      </c>
      <c r="N17" s="91">
        <f t="shared" si="1"/>
        <v>5.01</v>
      </c>
      <c r="O17" s="89">
        <f t="shared" si="2"/>
        <v>5.01</v>
      </c>
      <c r="P17" s="92">
        <f>ROUND(O17*$J17,2)</f>
        <v>0.65</v>
      </c>
      <c r="Q17" s="57"/>
      <c r="U17" s="9" t="str">
        <v xml:space="preserve">     Mini-Warehouse</v>
      </c>
      <c r="V17" s="9" t="str">
        <v xml:space="preserve">     Mini-Warehouse</v>
      </c>
      <c r="W17" s="9" t="str">
        <v xml:space="preserve">     Mini-Warehouse</v>
      </c>
      <c r="X17" s="9" t="str">
        <v xml:space="preserve">     Mini-Warehouse</v>
      </c>
      <c r="Y17" s="9" t="str">
        <v xml:space="preserve">     Mini-Warehouse</v>
      </c>
    </row>
    <row r="18" spans="2:25" ht="13.5" customHeight="1" thickBot="1" x14ac:dyDescent="0.3">
      <c r="B18" s="45" t="s">
        <v>500</v>
      </c>
      <c r="C18" s="46"/>
      <c r="D18" s="47"/>
      <c r="E18" s="48" t="s">
        <v>36</v>
      </c>
      <c r="F18" s="102" t="s">
        <v>20</v>
      </c>
      <c r="G18" s="50">
        <v>0.15</v>
      </c>
      <c r="H18" s="51"/>
      <c r="I18" s="52"/>
      <c r="J18" s="53">
        <f t="shared" si="0"/>
        <v>0.15</v>
      </c>
      <c r="K18" s="53">
        <v>10.02</v>
      </c>
      <c r="L18" s="54">
        <v>10.83</v>
      </c>
      <c r="M18" s="51">
        <v>0.5</v>
      </c>
      <c r="N18" s="55">
        <f t="shared" si="1"/>
        <v>5.01</v>
      </c>
      <c r="O18" s="53">
        <f t="shared" si="2"/>
        <v>5.01</v>
      </c>
      <c r="P18" s="56">
        <f t="shared" si="3"/>
        <v>0.75</v>
      </c>
      <c r="Q18" s="57"/>
      <c r="R18" s="6" t="s">
        <v>27</v>
      </c>
      <c r="U18" s="9" t="str">
        <v>LODGING</v>
      </c>
      <c r="V18" s="9" t="str">
        <v>LODGING</v>
      </c>
      <c r="W18" s="9" t="str">
        <v>LODGING</v>
      </c>
      <c r="X18" s="9" t="str">
        <v>LODGING</v>
      </c>
      <c r="Y18" s="9" t="str">
        <v>LODGING</v>
      </c>
    </row>
    <row r="19" spans="2:25" ht="13.5" customHeight="1" x14ac:dyDescent="0.25">
      <c r="B19" s="103" t="s">
        <v>54</v>
      </c>
      <c r="C19" s="70"/>
      <c r="D19" s="71"/>
      <c r="E19" s="72"/>
      <c r="F19" s="73"/>
      <c r="G19" s="74"/>
      <c r="H19" s="75"/>
      <c r="I19" s="76"/>
      <c r="J19" s="77"/>
      <c r="K19" s="77"/>
      <c r="L19" s="78"/>
      <c r="M19" s="75"/>
      <c r="N19" s="79"/>
      <c r="O19" s="77"/>
      <c r="P19" s="80"/>
      <c r="Q19" s="57"/>
      <c r="U19" s="9" t="str">
        <v xml:space="preserve">     Hotel</v>
      </c>
      <c r="V19" s="9" t="str">
        <v xml:space="preserve">     Hotel</v>
      </c>
      <c r="W19" s="9" t="str">
        <v xml:space="preserve">     Hotel</v>
      </c>
      <c r="X19" s="9" t="str">
        <v xml:space="preserve">     Hotel</v>
      </c>
      <c r="Y19" s="9" t="str">
        <v xml:space="preserve">     Hotel</v>
      </c>
    </row>
    <row r="20" spans="2:25" ht="13.5" customHeight="1" x14ac:dyDescent="0.25">
      <c r="B20" s="69" t="s">
        <v>502</v>
      </c>
      <c r="C20" s="70"/>
      <c r="D20" s="71"/>
      <c r="E20" s="72" t="s">
        <v>56</v>
      </c>
      <c r="F20" s="73" t="s">
        <v>57</v>
      </c>
      <c r="G20" s="74">
        <v>0.59</v>
      </c>
      <c r="H20" s="75"/>
      <c r="I20" s="76"/>
      <c r="J20" s="77">
        <f t="shared" si="0"/>
        <v>0.59</v>
      </c>
      <c r="K20" s="77">
        <v>6.43</v>
      </c>
      <c r="L20" s="78">
        <v>6.43</v>
      </c>
      <c r="M20" s="75">
        <v>0.5</v>
      </c>
      <c r="N20" s="79">
        <f>ROUND(K20*M20,2)</f>
        <v>3.22</v>
      </c>
      <c r="O20" s="89">
        <f>MIN($O$4,N20)</f>
        <v>3.22</v>
      </c>
      <c r="P20" s="92">
        <f t="shared" si="3"/>
        <v>1.9</v>
      </c>
      <c r="Q20" s="57"/>
      <c r="R20" s="6" t="s">
        <v>27</v>
      </c>
      <c r="U20" s="9" t="str">
        <v xml:space="preserve">     All Suites Hotel</v>
      </c>
      <c r="V20" s="9" t="str">
        <v xml:space="preserve">     All Suites Hotel</v>
      </c>
      <c r="W20" s="9" t="str">
        <v xml:space="preserve">     All Suites Hotel</v>
      </c>
      <c r="X20" s="9" t="str">
        <v xml:space="preserve">     All Suites Hotel</v>
      </c>
      <c r="Y20" s="9" t="str">
        <v xml:space="preserve">     All Suites Hotel</v>
      </c>
    </row>
    <row r="21" spans="2:25" ht="13.5" customHeight="1" x14ac:dyDescent="0.25">
      <c r="B21" s="116" t="s">
        <v>643</v>
      </c>
      <c r="C21" s="117"/>
      <c r="D21" s="118"/>
      <c r="E21" s="119" t="s">
        <v>644</v>
      </c>
      <c r="F21" s="615" t="s">
        <v>57</v>
      </c>
      <c r="G21" s="120">
        <v>0.36</v>
      </c>
      <c r="H21" s="121"/>
      <c r="I21" s="122"/>
      <c r="J21" s="123">
        <f t="shared" si="0"/>
        <v>0.36</v>
      </c>
      <c r="K21" s="123">
        <v>6.43</v>
      </c>
      <c r="L21" s="616">
        <v>6.43</v>
      </c>
      <c r="M21" s="121">
        <v>0.5</v>
      </c>
      <c r="N21" s="617">
        <f>ROUND(K21*M21,2)</f>
        <v>3.22</v>
      </c>
      <c r="O21" s="100">
        <f>MIN($O$4,N21)</f>
        <v>3.22</v>
      </c>
      <c r="P21" s="92">
        <f t="shared" ref="P21" si="11">ROUND(O21*$J21,2)</f>
        <v>1.1599999999999999</v>
      </c>
      <c r="Q21" s="57"/>
      <c r="U21" s="9" t="str">
        <v xml:space="preserve">     Motel / Other Lodging Facilities</v>
      </c>
      <c r="V21" s="9" t="str">
        <v xml:space="preserve">     Motel / Other Lodging Facilities</v>
      </c>
      <c r="W21" s="9" t="str">
        <v xml:space="preserve">     Motel / Other Lodging Facilities</v>
      </c>
      <c r="X21" s="9" t="str">
        <v xml:space="preserve">     Motel / Other Lodging Facilities</v>
      </c>
      <c r="Y21" s="9" t="str">
        <v xml:space="preserve">     Motel / Other Lodging Facilities</v>
      </c>
    </row>
    <row r="22" spans="2:25" ht="13.5" customHeight="1" thickBot="1" x14ac:dyDescent="0.3">
      <c r="B22" s="45" t="s">
        <v>503</v>
      </c>
      <c r="C22" s="46"/>
      <c r="D22" s="47"/>
      <c r="E22" s="48" t="s">
        <v>59</v>
      </c>
      <c r="F22" s="102" t="s">
        <v>57</v>
      </c>
      <c r="G22" s="50">
        <v>0.36</v>
      </c>
      <c r="H22" s="51"/>
      <c r="I22" s="52"/>
      <c r="J22" s="53">
        <f t="shared" si="0"/>
        <v>0.36</v>
      </c>
      <c r="K22" s="53">
        <v>6.43</v>
      </c>
      <c r="L22" s="54">
        <v>6.43</v>
      </c>
      <c r="M22" s="51">
        <v>0.5</v>
      </c>
      <c r="N22" s="55">
        <f>ROUND(K22*M22,2)</f>
        <v>3.22</v>
      </c>
      <c r="O22" s="53">
        <f>MIN($O$4,N22)</f>
        <v>3.22</v>
      </c>
      <c r="P22" s="56">
        <f t="shared" si="3"/>
        <v>1.1599999999999999</v>
      </c>
      <c r="Q22" s="57"/>
      <c r="R22" s="6" t="s">
        <v>27</v>
      </c>
      <c r="U22" s="9" t="str">
        <v>RECREATIONAL</v>
      </c>
      <c r="V22" s="9" t="str">
        <v>RECREATIONAL</v>
      </c>
      <c r="W22" s="9" t="str">
        <v>RECREATIONAL</v>
      </c>
      <c r="X22" s="9" t="str">
        <v>RECREATIONAL</v>
      </c>
      <c r="Y22" s="9" t="str">
        <v>RECREATIONAL</v>
      </c>
    </row>
    <row r="23" spans="2:25" ht="13.5" customHeight="1" x14ac:dyDescent="0.25">
      <c r="B23" s="103" t="s">
        <v>60</v>
      </c>
      <c r="C23" s="70"/>
      <c r="D23" s="71"/>
      <c r="E23" s="72"/>
      <c r="F23" s="73"/>
      <c r="G23" s="74"/>
      <c r="H23" s="75"/>
      <c r="I23" s="76"/>
      <c r="J23" s="77"/>
      <c r="K23" s="77"/>
      <c r="L23" s="78"/>
      <c r="M23" s="75"/>
      <c r="N23" s="79"/>
      <c r="O23" s="77"/>
      <c r="P23" s="80"/>
      <c r="Q23" s="57"/>
      <c r="U23" s="9" t="str">
        <v xml:space="preserve">    Recreational Community Center</v>
      </c>
      <c r="V23" s="9" t="str">
        <v xml:space="preserve">    Recreational Community Center</v>
      </c>
      <c r="W23" s="9" t="str">
        <v xml:space="preserve">    Recreational Community Center</v>
      </c>
      <c r="X23" s="9" t="str">
        <v xml:space="preserve">    Recreational Community Center</v>
      </c>
      <c r="Y23" s="9" t="str">
        <v xml:space="preserve">    Recreational Community Center</v>
      </c>
    </row>
    <row r="24" spans="2:25" ht="13.5" customHeight="1" x14ac:dyDescent="0.25">
      <c r="B24" s="81" t="s">
        <v>552</v>
      </c>
      <c r="C24" s="82"/>
      <c r="D24" s="83"/>
      <c r="E24" s="84" t="s">
        <v>62</v>
      </c>
      <c r="F24" s="85" t="s">
        <v>20</v>
      </c>
      <c r="G24" s="86">
        <v>2.5</v>
      </c>
      <c r="H24" s="87"/>
      <c r="I24" s="88"/>
      <c r="J24" s="89">
        <f t="shared" si="0"/>
        <v>2.5</v>
      </c>
      <c r="K24" s="89">
        <v>7.86</v>
      </c>
      <c r="L24" s="90">
        <v>6.43</v>
      </c>
      <c r="M24" s="87">
        <v>0.5</v>
      </c>
      <c r="N24" s="91">
        <f t="shared" ref="N24:N93" si="12">ROUND(K24*M24,2)</f>
        <v>3.93</v>
      </c>
      <c r="O24" s="89">
        <f t="shared" ref="O24:O31" si="13">MIN($O$4,N24)</f>
        <v>3.93</v>
      </c>
      <c r="P24" s="92">
        <f t="shared" si="3"/>
        <v>9.83</v>
      </c>
      <c r="Q24" s="57"/>
      <c r="R24" s="6" t="s">
        <v>27</v>
      </c>
      <c r="U24" s="9" t="str">
        <v xml:space="preserve">    Health/Fitness Club</v>
      </c>
      <c r="V24" s="9" t="str">
        <v xml:space="preserve">    Health/Fitness Club</v>
      </c>
      <c r="W24" s="9" t="str">
        <v xml:space="preserve">    Health/Fitness Club</v>
      </c>
      <c r="X24" s="9" t="str">
        <v xml:space="preserve">    Health/Fitness Club</v>
      </c>
      <c r="Y24" s="9" t="str">
        <v xml:space="preserve">    Health/Fitness Club</v>
      </c>
    </row>
    <row r="25" spans="2:25" ht="13.5" customHeight="1" x14ac:dyDescent="0.25">
      <c r="B25" s="81" t="s">
        <v>610</v>
      </c>
      <c r="C25" s="82"/>
      <c r="D25" s="83"/>
      <c r="E25" s="84" t="s">
        <v>608</v>
      </c>
      <c r="F25" s="85" t="s">
        <v>20</v>
      </c>
      <c r="G25" s="86">
        <v>3.45</v>
      </c>
      <c r="H25" s="87"/>
      <c r="I25" s="88"/>
      <c r="J25" s="89">
        <f t="shared" si="0"/>
        <v>3.45</v>
      </c>
      <c r="K25" s="89">
        <v>7.86</v>
      </c>
      <c r="L25" s="90"/>
      <c r="M25" s="87">
        <v>0.5</v>
      </c>
      <c r="N25" s="91">
        <f t="shared" si="12"/>
        <v>3.93</v>
      </c>
      <c r="O25" s="89">
        <f t="shared" si="13"/>
        <v>3.93</v>
      </c>
      <c r="P25" s="92">
        <f t="shared" si="3"/>
        <v>13.56</v>
      </c>
      <c r="Q25" s="57"/>
      <c r="U25" s="9" t="str">
        <v xml:space="preserve">    Miniature Golf Course</v>
      </c>
      <c r="V25" s="9" t="str">
        <v xml:space="preserve">    Miniature Golf Course</v>
      </c>
      <c r="W25" s="9" t="str">
        <v xml:space="preserve">    Miniature Golf Course</v>
      </c>
      <c r="X25" s="9" t="str">
        <v xml:space="preserve">    Miniature Golf Course</v>
      </c>
      <c r="Y25" s="9" t="str">
        <v xml:space="preserve">    Miniature Golf Course</v>
      </c>
    </row>
    <row r="26" spans="2:25" ht="13.5" customHeight="1" x14ac:dyDescent="0.25">
      <c r="B26" s="81" t="s">
        <v>553</v>
      </c>
      <c r="C26" s="82"/>
      <c r="D26" s="83"/>
      <c r="E26" s="84" t="s">
        <v>64</v>
      </c>
      <c r="F26" s="85" t="s">
        <v>65</v>
      </c>
      <c r="G26" s="86">
        <v>0.33</v>
      </c>
      <c r="H26" s="87"/>
      <c r="I26" s="88"/>
      <c r="J26" s="89">
        <f t="shared" si="0"/>
        <v>0.33</v>
      </c>
      <c r="K26" s="89">
        <v>7.86</v>
      </c>
      <c r="L26" s="90">
        <v>6.43</v>
      </c>
      <c r="M26" s="87">
        <v>0.5</v>
      </c>
      <c r="N26" s="91">
        <f t="shared" si="12"/>
        <v>3.93</v>
      </c>
      <c r="O26" s="89">
        <f t="shared" si="13"/>
        <v>3.93</v>
      </c>
      <c r="P26" s="92">
        <f t="shared" si="3"/>
        <v>1.3</v>
      </c>
      <c r="Q26" s="57"/>
      <c r="R26" s="6" t="s">
        <v>27</v>
      </c>
      <c r="U26" s="9" t="str">
        <v xml:space="preserve">    Campground/Recreational Vehicle Park</v>
      </c>
      <c r="V26" s="9" t="str">
        <v xml:space="preserve">    Campground/Recreational Vehicle Park</v>
      </c>
      <c r="W26" s="9" t="str">
        <v xml:space="preserve">    Campground/Recreational Vehicle Park</v>
      </c>
      <c r="X26" s="9" t="str">
        <v xml:space="preserve">    Campground/Recreational Vehicle Park</v>
      </c>
      <c r="Y26" s="9" t="str">
        <v xml:space="preserve">    Campground/Recreational Vehicle Park</v>
      </c>
    </row>
    <row r="27" spans="2:25" ht="13.5" customHeight="1" x14ac:dyDescent="0.25">
      <c r="B27" s="81" t="s">
        <v>642</v>
      </c>
      <c r="C27" s="82"/>
      <c r="D27" s="83"/>
      <c r="E27" s="84" t="s">
        <v>641</v>
      </c>
      <c r="F27" s="85" t="s">
        <v>622</v>
      </c>
      <c r="G27" s="86">
        <v>0.98</v>
      </c>
      <c r="H27" s="87"/>
      <c r="I27" s="88"/>
      <c r="J27" s="89">
        <f t="shared" si="0"/>
        <v>0.98</v>
      </c>
      <c r="K27" s="89">
        <v>9.7899999999999991</v>
      </c>
      <c r="L27" s="90"/>
      <c r="M27" s="87">
        <v>0.5</v>
      </c>
      <c r="N27" s="91">
        <f t="shared" si="12"/>
        <v>4.9000000000000004</v>
      </c>
      <c r="O27" s="89">
        <f t="shared" si="13"/>
        <v>4.9000000000000004</v>
      </c>
      <c r="P27" s="92">
        <f t="shared" si="3"/>
        <v>4.8</v>
      </c>
      <c r="Q27" s="57"/>
      <c r="U27" s="9" t="str">
        <v xml:space="preserve">    Bowling Alley</v>
      </c>
      <c r="V27" s="9" t="str">
        <v xml:space="preserve">    Bowling Alley</v>
      </c>
      <c r="W27" s="9" t="str">
        <v xml:space="preserve">    Bowling Alley</v>
      </c>
      <c r="X27" s="9" t="str">
        <v xml:space="preserve">    Bowling Alley</v>
      </c>
      <c r="Y27" s="9" t="str">
        <v xml:space="preserve">    Bowling Alley</v>
      </c>
    </row>
    <row r="28" spans="2:25" ht="13.5" customHeight="1" x14ac:dyDescent="0.25">
      <c r="B28" s="81" t="s">
        <v>630</v>
      </c>
      <c r="C28" s="82"/>
      <c r="D28" s="83"/>
      <c r="E28" s="84" t="s">
        <v>631</v>
      </c>
      <c r="F28" s="85" t="s">
        <v>20</v>
      </c>
      <c r="G28" s="86">
        <v>1.1599999999999999</v>
      </c>
      <c r="H28" s="87"/>
      <c r="I28" s="88"/>
      <c r="J28" s="89">
        <f t="shared" si="0"/>
        <v>1.1599999999999999</v>
      </c>
      <c r="K28" s="89">
        <v>7.86</v>
      </c>
      <c r="L28" s="90"/>
      <c r="M28" s="87">
        <v>0.5</v>
      </c>
      <c r="N28" s="91">
        <f t="shared" ref="N28" si="14">ROUND(K28*M28,2)</f>
        <v>3.93</v>
      </c>
      <c r="O28" s="89">
        <f t="shared" si="13"/>
        <v>3.93</v>
      </c>
      <c r="P28" s="92">
        <f t="shared" ref="P28" si="15">ROUND(O28*$J28,2)</f>
        <v>4.5599999999999996</v>
      </c>
      <c r="Q28" s="57"/>
      <c r="U28" s="9" t="str">
        <v xml:space="preserve">    Movie Theater</v>
      </c>
      <c r="V28" s="9" t="str">
        <v xml:space="preserve">    Movie Theater</v>
      </c>
      <c r="W28" s="9" t="str">
        <v xml:space="preserve">    Movie Theater</v>
      </c>
      <c r="X28" s="9" t="str">
        <v xml:space="preserve">    Movie Theater</v>
      </c>
      <c r="Y28" s="9" t="str">
        <v xml:space="preserve">    Movie Theater</v>
      </c>
    </row>
    <row r="29" spans="2:25" ht="13.5" customHeight="1" x14ac:dyDescent="0.25">
      <c r="B29" s="81" t="s">
        <v>554</v>
      </c>
      <c r="C29" s="82"/>
      <c r="D29" s="83"/>
      <c r="E29" s="84" t="s">
        <v>67</v>
      </c>
      <c r="F29" s="85" t="s">
        <v>68</v>
      </c>
      <c r="G29" s="86">
        <v>13.96</v>
      </c>
      <c r="H29" s="87"/>
      <c r="I29" s="88"/>
      <c r="J29" s="89">
        <f t="shared" si="0"/>
        <v>13.96</v>
      </c>
      <c r="K29" s="89">
        <v>15.77</v>
      </c>
      <c r="L29" s="90">
        <v>6.43</v>
      </c>
      <c r="M29" s="87">
        <v>0.5</v>
      </c>
      <c r="N29" s="91">
        <f t="shared" si="12"/>
        <v>7.89</v>
      </c>
      <c r="O29" s="89">
        <f t="shared" si="13"/>
        <v>6</v>
      </c>
      <c r="P29" s="92">
        <f t="shared" si="3"/>
        <v>83.76</v>
      </c>
      <c r="Q29" s="57"/>
      <c r="R29" s="6" t="s">
        <v>27</v>
      </c>
      <c r="U29" s="9" t="str">
        <v xml:space="preserve">    Soccer Complex</v>
      </c>
      <c r="V29" s="9" t="str">
        <v xml:space="preserve">    Soccer Complex</v>
      </c>
      <c r="W29" s="9" t="str">
        <v xml:space="preserve">    Soccer Complex</v>
      </c>
      <c r="X29" s="9" t="str">
        <v xml:space="preserve">    Soccer Complex</v>
      </c>
      <c r="Y29" s="9" t="str">
        <v xml:space="preserve">    Soccer Complex</v>
      </c>
    </row>
    <row r="30" spans="2:25" ht="13.5" customHeight="1" x14ac:dyDescent="0.25">
      <c r="B30" s="93" t="s">
        <v>639</v>
      </c>
      <c r="C30" s="94"/>
      <c r="D30" s="95"/>
      <c r="E30" s="96" t="s">
        <v>637</v>
      </c>
      <c r="F30" s="104" t="s">
        <v>638</v>
      </c>
      <c r="G30" s="97">
        <v>16.43</v>
      </c>
      <c r="H30" s="98"/>
      <c r="I30" s="99"/>
      <c r="J30" s="100">
        <f t="shared" si="0"/>
        <v>16.43</v>
      </c>
      <c r="K30" s="100">
        <v>7.86</v>
      </c>
      <c r="L30" s="101"/>
      <c r="M30" s="98">
        <v>0.5</v>
      </c>
      <c r="N30" s="610">
        <f t="shared" si="12"/>
        <v>3.93</v>
      </c>
      <c r="O30" s="100">
        <f t="shared" si="13"/>
        <v>3.93</v>
      </c>
      <c r="P30" s="92">
        <f t="shared" si="3"/>
        <v>64.569999999999993</v>
      </c>
      <c r="Q30" s="57"/>
      <c r="U30" s="9" t="str">
        <v xml:space="preserve">    Racquet / Tennis Club</v>
      </c>
      <c r="V30" s="9" t="str">
        <v xml:space="preserve">    Racquet / Tennis Club</v>
      </c>
      <c r="W30" s="9" t="str">
        <v xml:space="preserve">    Racquet / Tennis Club</v>
      </c>
      <c r="X30" s="9" t="str">
        <v xml:space="preserve">    Racquet / Tennis Club</v>
      </c>
      <c r="Y30" s="9" t="str">
        <v xml:space="preserve">    Racquet / Tennis Club</v>
      </c>
    </row>
    <row r="31" spans="2:25" ht="13.5" customHeight="1" thickBot="1" x14ac:dyDescent="0.3">
      <c r="B31" s="45" t="s">
        <v>555</v>
      </c>
      <c r="C31" s="46"/>
      <c r="D31" s="47"/>
      <c r="E31" s="48" t="s">
        <v>70</v>
      </c>
      <c r="F31" s="102" t="s">
        <v>71</v>
      </c>
      <c r="G31" s="50">
        <v>3.82</v>
      </c>
      <c r="H31" s="51"/>
      <c r="I31" s="52"/>
      <c r="J31" s="53">
        <f t="shared" si="0"/>
        <v>3.82</v>
      </c>
      <c r="K31" s="53">
        <v>7.86</v>
      </c>
      <c r="L31" s="54">
        <v>6.43</v>
      </c>
      <c r="M31" s="51">
        <v>0.5</v>
      </c>
      <c r="N31" s="55">
        <f t="shared" si="12"/>
        <v>3.93</v>
      </c>
      <c r="O31" s="53">
        <f t="shared" si="13"/>
        <v>3.93</v>
      </c>
      <c r="P31" s="56">
        <f t="shared" si="3"/>
        <v>15.01</v>
      </c>
      <c r="Q31" s="57"/>
      <c r="R31" s="6" t="s">
        <v>27</v>
      </c>
      <c r="U31" s="9" t="str">
        <v>INSTITUTIONAL</v>
      </c>
      <c r="V31" s="9" t="str">
        <v>INSTITUTIONAL</v>
      </c>
      <c r="W31" s="9" t="str">
        <v>INSTITUTIONAL</v>
      </c>
      <c r="X31" s="9" t="str">
        <v>INSTITUTIONAL</v>
      </c>
      <c r="Y31" s="9" t="str">
        <v>INSTITUTIONAL</v>
      </c>
    </row>
    <row r="32" spans="2:25" ht="13.5" customHeight="1" x14ac:dyDescent="0.25">
      <c r="B32" s="103" t="s">
        <v>72</v>
      </c>
      <c r="C32" s="70"/>
      <c r="D32" s="71"/>
      <c r="E32" s="72"/>
      <c r="F32" s="73"/>
      <c r="G32" s="74"/>
      <c r="H32" s="75"/>
      <c r="I32" s="76"/>
      <c r="J32" s="77"/>
      <c r="K32" s="77"/>
      <c r="L32" s="78"/>
      <c r="M32" s="75"/>
      <c r="N32" s="79"/>
      <c r="O32" s="77"/>
      <c r="P32" s="80"/>
      <c r="Q32" s="57"/>
      <c r="U32" s="9" t="str">
        <v xml:space="preserve">    Church</v>
      </c>
      <c r="V32" s="9" t="str">
        <v xml:space="preserve">    Church</v>
      </c>
      <c r="W32" s="9" t="str">
        <v xml:space="preserve">    Church</v>
      </c>
      <c r="X32" s="9" t="str">
        <v xml:space="preserve">    Church</v>
      </c>
      <c r="Y32" s="9" t="str">
        <v xml:space="preserve">    Church</v>
      </c>
    </row>
    <row r="33" spans="2:25" ht="13.5" customHeight="1" x14ac:dyDescent="0.25">
      <c r="B33" s="81" t="s">
        <v>557</v>
      </c>
      <c r="C33" s="94"/>
      <c r="D33" s="83"/>
      <c r="E33" s="84" t="s">
        <v>74</v>
      </c>
      <c r="F33" s="85" t="s">
        <v>20</v>
      </c>
      <c r="G33" s="86">
        <v>0.49</v>
      </c>
      <c r="H33" s="87"/>
      <c r="I33" s="88"/>
      <c r="J33" s="89">
        <f t="shared" si="0"/>
        <v>0.49</v>
      </c>
      <c r="K33" s="89">
        <v>8.31</v>
      </c>
      <c r="L33" s="90">
        <v>4.2</v>
      </c>
      <c r="M33" s="87">
        <v>0.5</v>
      </c>
      <c r="N33" s="91">
        <f t="shared" si="12"/>
        <v>4.16</v>
      </c>
      <c r="O33" s="89">
        <f t="shared" ref="O33:O42" si="16">MIN($O$4,N33)</f>
        <v>4.16</v>
      </c>
      <c r="P33" s="92">
        <f t="shared" si="3"/>
        <v>2.04</v>
      </c>
      <c r="Q33" s="57"/>
      <c r="R33" s="6" t="s">
        <v>27</v>
      </c>
      <c r="U33" s="9" t="str">
        <v xml:space="preserve">    Fire and Rescue Station</v>
      </c>
      <c r="V33" s="9" t="str">
        <v xml:space="preserve">    Fire and Rescue Station</v>
      </c>
      <c r="W33" s="9" t="str">
        <v xml:space="preserve">    Fire and Rescue Station</v>
      </c>
      <c r="X33" s="9" t="str">
        <v xml:space="preserve">    Fire and Rescue Station</v>
      </c>
      <c r="Y33" s="9" t="str">
        <v xml:space="preserve">    Fire and Rescue Station</v>
      </c>
    </row>
    <row r="34" spans="2:25" ht="13.5" customHeight="1" x14ac:dyDescent="0.25">
      <c r="B34" s="599" t="s">
        <v>618</v>
      </c>
      <c r="C34" s="117"/>
      <c r="D34" s="83"/>
      <c r="E34" s="84" t="s">
        <v>617</v>
      </c>
      <c r="F34" s="85" t="s">
        <v>20</v>
      </c>
      <c r="G34" s="86">
        <v>0.48</v>
      </c>
      <c r="H34" s="87"/>
      <c r="I34" s="88"/>
      <c r="J34" s="89">
        <f t="shared" si="0"/>
        <v>0.48</v>
      </c>
      <c r="K34" s="89">
        <v>3</v>
      </c>
      <c r="L34" s="90">
        <v>3</v>
      </c>
      <c r="M34" s="87">
        <v>0.5</v>
      </c>
      <c r="N34" s="91">
        <f t="shared" ref="N34" si="17">ROUND(K34*M34,2)</f>
        <v>1.5</v>
      </c>
      <c r="O34" s="89">
        <f t="shared" ref="O34" si="18">MIN($O$4,N34)</f>
        <v>1.5</v>
      </c>
      <c r="P34" s="92">
        <f t="shared" ref="P34" si="19">ROUND(O34*$J34,2)</f>
        <v>0.72</v>
      </c>
      <c r="Q34" s="57"/>
      <c r="U34" s="9" t="str">
        <v xml:space="preserve">    Day Care Center</v>
      </c>
      <c r="V34" s="9" t="str">
        <v xml:space="preserve">    Day Care Center</v>
      </c>
      <c r="W34" s="9" t="str">
        <v xml:space="preserve">    Day Care Center</v>
      </c>
      <c r="X34" s="9" t="str">
        <v xml:space="preserve">    Day Care Center</v>
      </c>
      <c r="Y34" s="9" t="str">
        <v xml:space="preserve">    Day Care Center</v>
      </c>
    </row>
    <row r="35" spans="2:25" ht="13.5" customHeight="1" x14ac:dyDescent="0.25">
      <c r="B35" s="81" t="s">
        <v>556</v>
      </c>
      <c r="C35" s="70"/>
      <c r="D35" s="83"/>
      <c r="E35" s="84" t="s">
        <v>76</v>
      </c>
      <c r="F35" s="85" t="s">
        <v>20</v>
      </c>
      <c r="G35" s="86">
        <v>11.12</v>
      </c>
      <c r="H35" s="87">
        <v>0.44</v>
      </c>
      <c r="I35" s="88" t="s">
        <v>77</v>
      </c>
      <c r="J35" s="89">
        <f t="shared" si="0"/>
        <v>6.23</v>
      </c>
      <c r="K35" s="89">
        <v>3.49</v>
      </c>
      <c r="L35" s="90">
        <v>4.2</v>
      </c>
      <c r="M35" s="87">
        <v>0.5</v>
      </c>
      <c r="N35" s="91">
        <f t="shared" si="12"/>
        <v>1.75</v>
      </c>
      <c r="O35" s="89">
        <f t="shared" si="16"/>
        <v>1.75</v>
      </c>
      <c r="P35" s="92">
        <f t="shared" si="3"/>
        <v>10.9</v>
      </c>
      <c r="Q35" s="57"/>
      <c r="R35" s="6" t="s">
        <v>27</v>
      </c>
      <c r="U35" s="9" t="str">
        <v xml:space="preserve">    Private School (K-12)*</v>
      </c>
      <c r="V35" s="9" t="str">
        <v xml:space="preserve">    Private School (K-12)*</v>
      </c>
      <c r="W35" s="9" t="str">
        <v xml:space="preserve">    Private School (K-12)*</v>
      </c>
      <c r="X35" s="9" t="str">
        <v xml:space="preserve">    Private School (K-12)*</v>
      </c>
      <c r="Y35" s="9" t="str">
        <v xml:space="preserve">    Private School (K-12)*</v>
      </c>
    </row>
    <row r="36" spans="2:25" ht="13.5" customHeight="1" x14ac:dyDescent="0.25">
      <c r="B36" s="81" t="s">
        <v>558</v>
      </c>
      <c r="C36" s="82"/>
      <c r="D36" s="83"/>
      <c r="E36" s="84" t="s">
        <v>79</v>
      </c>
      <c r="F36" s="85" t="s">
        <v>20</v>
      </c>
      <c r="G36" s="86">
        <v>0</v>
      </c>
      <c r="H36" s="87"/>
      <c r="I36" s="88"/>
      <c r="J36" s="89">
        <f t="shared" si="0"/>
        <v>0</v>
      </c>
      <c r="K36" s="89">
        <v>3.49</v>
      </c>
      <c r="L36" s="90">
        <v>4.2</v>
      </c>
      <c r="M36" s="87">
        <v>0.5</v>
      </c>
      <c r="N36" s="91">
        <f t="shared" si="12"/>
        <v>1.75</v>
      </c>
      <c r="O36" s="89">
        <f t="shared" si="16"/>
        <v>1.75</v>
      </c>
      <c r="P36" s="92">
        <f t="shared" si="3"/>
        <v>0</v>
      </c>
      <c r="Q36" s="57"/>
      <c r="R36" s="6" t="s">
        <v>21</v>
      </c>
      <c r="U36" s="9" t="str">
        <v xml:space="preserve">    Charter School (K-12)*</v>
      </c>
      <c r="V36" s="9" t="str">
        <v xml:space="preserve">    Charter School (K-12)*</v>
      </c>
      <c r="W36" s="9" t="str">
        <v xml:space="preserve">    Charter School (K-12)*</v>
      </c>
      <c r="X36" s="9" t="str">
        <v xml:space="preserve">    Charter School (K-12)*</v>
      </c>
      <c r="Y36" s="9" t="str">
        <v xml:space="preserve">    Charter School (K-12)*</v>
      </c>
    </row>
    <row r="37" spans="2:25" ht="13.5" customHeight="1" x14ac:dyDescent="0.25">
      <c r="B37" s="81" t="s">
        <v>559</v>
      </c>
      <c r="C37" s="82"/>
      <c r="D37" s="83"/>
      <c r="E37" s="84" t="s">
        <v>81</v>
      </c>
      <c r="F37" s="85" t="s">
        <v>20</v>
      </c>
      <c r="G37" s="86">
        <v>0</v>
      </c>
      <c r="H37" s="87"/>
      <c r="I37" s="88"/>
      <c r="J37" s="89">
        <f>ROUND(G37*(1-H37),2)</f>
        <v>0</v>
      </c>
      <c r="K37" s="89">
        <v>3.49</v>
      </c>
      <c r="L37" s="90">
        <v>4.2</v>
      </c>
      <c r="M37" s="87">
        <v>0.5</v>
      </c>
      <c r="N37" s="91">
        <f>ROUND(K37*M37,2)</f>
        <v>1.75</v>
      </c>
      <c r="O37" s="89">
        <f>MIN($O$4,N37)</f>
        <v>1.75</v>
      </c>
      <c r="P37" s="92">
        <f>ROUND(O37*$J37,2)</f>
        <v>0</v>
      </c>
      <c r="Q37" s="57"/>
      <c r="R37" s="6" t="s">
        <v>21</v>
      </c>
      <c r="U37" s="9" t="str">
        <v xml:space="preserve">    Elementary School</v>
      </c>
      <c r="V37" s="9" t="str">
        <v xml:space="preserve">    Elementary School</v>
      </c>
      <c r="W37" s="9" t="str">
        <v xml:space="preserve">    Elementary School</v>
      </c>
      <c r="X37" s="9" t="str">
        <v xml:space="preserve">    Elementary School</v>
      </c>
      <c r="Y37" s="9" t="str">
        <v xml:space="preserve">    Elementary School</v>
      </c>
    </row>
    <row r="38" spans="2:25" ht="13.5" customHeight="1" x14ac:dyDescent="0.25">
      <c r="B38" s="81" t="s">
        <v>560</v>
      </c>
      <c r="C38" s="82"/>
      <c r="D38" s="83"/>
      <c r="E38" s="84" t="s">
        <v>83</v>
      </c>
      <c r="F38" s="85" t="s">
        <v>84</v>
      </c>
      <c r="G38" s="86">
        <v>0</v>
      </c>
      <c r="H38" s="87"/>
      <c r="I38" s="88"/>
      <c r="J38" s="89">
        <f t="shared" si="0"/>
        <v>0</v>
      </c>
      <c r="K38" s="89">
        <v>3.49</v>
      </c>
      <c r="L38" s="90">
        <v>4.2</v>
      </c>
      <c r="M38" s="87">
        <v>0.5</v>
      </c>
      <c r="N38" s="91">
        <f t="shared" si="12"/>
        <v>1.75</v>
      </c>
      <c r="O38" s="89">
        <f t="shared" si="16"/>
        <v>1.75</v>
      </c>
      <c r="P38" s="92">
        <f t="shared" si="3"/>
        <v>0</v>
      </c>
      <c r="Q38" s="57"/>
      <c r="R38" s="6" t="s">
        <v>21</v>
      </c>
      <c r="U38" s="9" t="str">
        <v xml:space="preserve">    Middle School/Junior High School</v>
      </c>
      <c r="V38" s="9" t="str">
        <v xml:space="preserve">    Middle School/Junior High School</v>
      </c>
      <c r="W38" s="9" t="str">
        <v xml:space="preserve">    Middle School/Junior High School</v>
      </c>
      <c r="X38" s="9" t="str">
        <v xml:space="preserve">    Middle School/Junior High School</v>
      </c>
      <c r="Y38" s="9" t="str">
        <v xml:space="preserve">    Middle School/Junior High School</v>
      </c>
    </row>
    <row r="39" spans="2:25" ht="13.5" customHeight="1" x14ac:dyDescent="0.25">
      <c r="B39" s="81" t="s">
        <v>561</v>
      </c>
      <c r="C39" s="82"/>
      <c r="D39" s="83"/>
      <c r="E39" s="84" t="s">
        <v>86</v>
      </c>
      <c r="F39" s="85" t="s">
        <v>84</v>
      </c>
      <c r="G39" s="86">
        <v>0</v>
      </c>
      <c r="H39" s="87"/>
      <c r="I39" s="88"/>
      <c r="J39" s="89">
        <f t="shared" si="0"/>
        <v>0</v>
      </c>
      <c r="K39" s="89">
        <v>3.49</v>
      </c>
      <c r="L39" s="90">
        <v>4.2</v>
      </c>
      <c r="M39" s="87">
        <v>0.5</v>
      </c>
      <c r="N39" s="91">
        <f>ROUND(K39*M39,2)</f>
        <v>1.75</v>
      </c>
      <c r="O39" s="89">
        <f>MIN($O$4,N39)</f>
        <v>1.75</v>
      </c>
      <c r="P39" s="92">
        <f>ROUND(O39*$J39,2)</f>
        <v>0</v>
      </c>
      <c r="Q39" s="57"/>
      <c r="R39" s="6" t="s">
        <v>21</v>
      </c>
      <c r="U39" s="9" t="str">
        <v xml:space="preserve">    High School</v>
      </c>
      <c r="V39" s="9" t="str">
        <v xml:space="preserve">    High School</v>
      </c>
      <c r="W39" s="9" t="str">
        <v xml:space="preserve">    High School</v>
      </c>
      <c r="X39" s="9" t="str">
        <v xml:space="preserve">    High School</v>
      </c>
      <c r="Y39" s="9" t="str">
        <v xml:space="preserve">    High School</v>
      </c>
    </row>
    <row r="40" spans="2:25" ht="13.5" customHeight="1" x14ac:dyDescent="0.25">
      <c r="B40" s="81" t="s">
        <v>562</v>
      </c>
      <c r="C40" s="82"/>
      <c r="D40" s="83"/>
      <c r="E40" s="84" t="s">
        <v>88</v>
      </c>
      <c r="F40" s="85" t="s">
        <v>84</v>
      </c>
      <c r="G40" s="86">
        <v>0</v>
      </c>
      <c r="H40" s="87"/>
      <c r="I40" s="88"/>
      <c r="J40" s="89">
        <f t="shared" si="0"/>
        <v>0</v>
      </c>
      <c r="K40" s="89">
        <v>3.49</v>
      </c>
      <c r="L40" s="90">
        <v>4.2</v>
      </c>
      <c r="M40" s="87">
        <v>0.5</v>
      </c>
      <c r="N40" s="91">
        <f t="shared" si="12"/>
        <v>1.75</v>
      </c>
      <c r="O40" s="89">
        <f t="shared" si="16"/>
        <v>1.75</v>
      </c>
      <c r="P40" s="92">
        <f t="shared" si="3"/>
        <v>0</v>
      </c>
      <c r="Q40" s="57"/>
      <c r="R40" s="6" t="s">
        <v>21</v>
      </c>
      <c r="U40" s="9" t="str">
        <v xml:space="preserve">    Junior / Community College</v>
      </c>
      <c r="V40" s="9" t="str">
        <v xml:space="preserve">    Junior / Community College</v>
      </c>
      <c r="W40" s="9" t="str">
        <v xml:space="preserve">    Junior / Community College</v>
      </c>
      <c r="X40" s="9" t="str">
        <v xml:space="preserve">    Junior / Community College</v>
      </c>
      <c r="Y40" s="9" t="str">
        <v xml:space="preserve">    Junior / Community College</v>
      </c>
    </row>
    <row r="41" spans="2:25" ht="13.5" customHeight="1" x14ac:dyDescent="0.25">
      <c r="B41" s="81" t="s">
        <v>563</v>
      </c>
      <c r="C41" s="82"/>
      <c r="D41" s="83"/>
      <c r="E41" s="84" t="s">
        <v>90</v>
      </c>
      <c r="F41" s="85" t="s">
        <v>84</v>
      </c>
      <c r="G41" s="86">
        <v>0.11</v>
      </c>
      <c r="H41" s="87"/>
      <c r="I41" s="88"/>
      <c r="J41" s="89">
        <f t="shared" si="0"/>
        <v>0.11</v>
      </c>
      <c r="K41" s="89">
        <v>10.44</v>
      </c>
      <c r="L41" s="90">
        <v>4.2</v>
      </c>
      <c r="M41" s="87">
        <v>0.5</v>
      </c>
      <c r="N41" s="91">
        <f t="shared" si="12"/>
        <v>5.22</v>
      </c>
      <c r="O41" s="89">
        <f t="shared" si="16"/>
        <v>5.22</v>
      </c>
      <c r="P41" s="92">
        <f t="shared" si="3"/>
        <v>0.56999999999999995</v>
      </c>
      <c r="Q41" s="57"/>
      <c r="R41" s="6" t="s">
        <v>91</v>
      </c>
      <c r="U41" s="9" t="str">
        <v xml:space="preserve">    University / College</v>
      </c>
      <c r="V41" s="9" t="str">
        <v xml:space="preserve">    University / College</v>
      </c>
      <c r="W41" s="9" t="str">
        <v xml:space="preserve">    University / College</v>
      </c>
      <c r="X41" s="9" t="str">
        <v xml:space="preserve">    University / College</v>
      </c>
      <c r="Y41" s="9" t="str">
        <v xml:space="preserve">    University / College</v>
      </c>
    </row>
    <row r="42" spans="2:25" ht="13.5" customHeight="1" thickBot="1" x14ac:dyDescent="0.3">
      <c r="B42" s="45" t="s">
        <v>564</v>
      </c>
      <c r="C42" s="46"/>
      <c r="D42" s="47"/>
      <c r="E42" s="48" t="s">
        <v>93</v>
      </c>
      <c r="F42" s="102" t="s">
        <v>84</v>
      </c>
      <c r="G42" s="50">
        <v>0.15</v>
      </c>
      <c r="H42" s="51"/>
      <c r="I42" s="52"/>
      <c r="J42" s="53">
        <f t="shared" si="0"/>
        <v>0.15</v>
      </c>
      <c r="K42" s="53">
        <v>10.44</v>
      </c>
      <c r="L42" s="54">
        <v>4.2</v>
      </c>
      <c r="M42" s="51">
        <v>0.5</v>
      </c>
      <c r="N42" s="55">
        <f t="shared" si="12"/>
        <v>5.22</v>
      </c>
      <c r="O42" s="53">
        <f t="shared" si="16"/>
        <v>5.22</v>
      </c>
      <c r="P42" s="56">
        <f t="shared" si="3"/>
        <v>0.78</v>
      </c>
      <c r="Q42" s="57"/>
      <c r="R42" s="6" t="s">
        <v>91</v>
      </c>
      <c r="U42" s="9" t="str">
        <v>MEDICAL</v>
      </c>
      <c r="V42" s="9" t="str">
        <v>MEDICAL</v>
      </c>
      <c r="W42" s="9" t="str">
        <v>MEDICAL</v>
      </c>
      <c r="X42" s="9" t="str">
        <v>MEDICAL</v>
      </c>
      <c r="Y42" s="9" t="str">
        <v>MEDICAL</v>
      </c>
    </row>
    <row r="43" spans="2:25" ht="13.5" customHeight="1" x14ac:dyDescent="0.25">
      <c r="B43" s="103" t="s">
        <v>94</v>
      </c>
      <c r="C43" s="70"/>
      <c r="D43" s="71"/>
      <c r="E43" s="72"/>
      <c r="F43" s="73"/>
      <c r="G43" s="74"/>
      <c r="H43" s="75"/>
      <c r="I43" s="76"/>
      <c r="J43" s="77"/>
      <c r="K43" s="77"/>
      <c r="L43" s="78"/>
      <c r="M43" s="75"/>
      <c r="N43" s="79"/>
      <c r="O43" s="77"/>
      <c r="P43" s="80"/>
      <c r="Q43" s="57"/>
      <c r="U43" s="9" t="str">
        <v xml:space="preserve">    Clinic</v>
      </c>
      <c r="V43" s="9" t="str">
        <v xml:space="preserve">    Clinic</v>
      </c>
      <c r="W43" s="9" t="str">
        <v xml:space="preserve">    Clinic</v>
      </c>
      <c r="X43" s="9" t="str">
        <v xml:space="preserve">    Clinic</v>
      </c>
      <c r="Y43" s="9" t="str">
        <v xml:space="preserve">    Clinic</v>
      </c>
    </row>
    <row r="44" spans="2:25" ht="13.5" customHeight="1" x14ac:dyDescent="0.25">
      <c r="B44" s="81" t="s">
        <v>565</v>
      </c>
      <c r="C44" s="82"/>
      <c r="D44" s="83"/>
      <c r="E44" s="84" t="s">
        <v>96</v>
      </c>
      <c r="F44" s="85" t="s">
        <v>20</v>
      </c>
      <c r="G44" s="86">
        <v>3.69</v>
      </c>
      <c r="H44" s="87"/>
      <c r="I44" s="88"/>
      <c r="J44" s="89">
        <f t="shared" si="0"/>
        <v>3.69</v>
      </c>
      <c r="K44" s="89">
        <v>9.85</v>
      </c>
      <c r="L44" s="90">
        <v>7.55</v>
      </c>
      <c r="M44" s="87">
        <v>0.5</v>
      </c>
      <c r="N44" s="91">
        <f t="shared" si="12"/>
        <v>4.93</v>
      </c>
      <c r="O44" s="89">
        <f>MIN($O$4,N44)</f>
        <v>4.93</v>
      </c>
      <c r="P44" s="92">
        <f t="shared" si="3"/>
        <v>18.190000000000001</v>
      </c>
      <c r="Q44" s="57"/>
      <c r="R44" s="6" t="s">
        <v>27</v>
      </c>
      <c r="U44" s="9" t="str">
        <v xml:space="preserve">    Hospital</v>
      </c>
      <c r="V44" s="9" t="str">
        <v xml:space="preserve">    Hospital</v>
      </c>
      <c r="W44" s="9" t="str">
        <v xml:space="preserve">    Hospital</v>
      </c>
      <c r="X44" s="9" t="str">
        <v xml:space="preserve">    Hospital</v>
      </c>
      <c r="Y44" s="9" t="str">
        <v xml:space="preserve">    Hospital</v>
      </c>
    </row>
    <row r="45" spans="2:25" ht="13.5" customHeight="1" x14ac:dyDescent="0.25">
      <c r="B45" s="81" t="s">
        <v>566</v>
      </c>
      <c r="C45" s="82"/>
      <c r="D45" s="83"/>
      <c r="E45" s="84" t="s">
        <v>98</v>
      </c>
      <c r="F45" s="85" t="s">
        <v>20</v>
      </c>
      <c r="G45" s="86">
        <v>0.86</v>
      </c>
      <c r="H45" s="87"/>
      <c r="I45" s="88"/>
      <c r="J45" s="89">
        <f t="shared" si="0"/>
        <v>0.86</v>
      </c>
      <c r="K45" s="89">
        <v>9.85</v>
      </c>
      <c r="L45" s="90">
        <v>7.55</v>
      </c>
      <c r="M45" s="87">
        <v>0.5</v>
      </c>
      <c r="N45" s="91">
        <f t="shared" si="12"/>
        <v>4.93</v>
      </c>
      <c r="O45" s="89">
        <f>MIN($O$4,N45)</f>
        <v>4.93</v>
      </c>
      <c r="P45" s="92">
        <f t="shared" si="3"/>
        <v>4.24</v>
      </c>
      <c r="Q45" s="57"/>
      <c r="R45" s="6" t="s">
        <v>27</v>
      </c>
      <c r="U45" s="9" t="str">
        <v xml:space="preserve">    Nursing Home</v>
      </c>
      <c r="V45" s="9" t="str">
        <v xml:space="preserve">    Nursing Home</v>
      </c>
      <c r="W45" s="9" t="str">
        <v xml:space="preserve">    Nursing Home</v>
      </c>
      <c r="X45" s="9" t="str">
        <v xml:space="preserve">    Nursing Home</v>
      </c>
      <c r="Y45" s="9" t="str">
        <v xml:space="preserve">    Nursing Home</v>
      </c>
    </row>
    <row r="46" spans="2:25" ht="13.5" customHeight="1" x14ac:dyDescent="0.25">
      <c r="B46" s="81" t="s">
        <v>567</v>
      </c>
      <c r="C46" s="94"/>
      <c r="D46" s="83"/>
      <c r="E46" s="84" t="s">
        <v>100</v>
      </c>
      <c r="F46" s="85" t="s">
        <v>101</v>
      </c>
      <c r="G46" s="86">
        <v>0.14000000000000001</v>
      </c>
      <c r="H46" s="87"/>
      <c r="I46" s="88"/>
      <c r="J46" s="89">
        <f t="shared" si="0"/>
        <v>0.14000000000000001</v>
      </c>
      <c r="K46" s="89">
        <v>9.85</v>
      </c>
      <c r="L46" s="90">
        <v>7.55</v>
      </c>
      <c r="M46" s="87">
        <v>0.5</v>
      </c>
      <c r="N46" s="91">
        <f t="shared" si="12"/>
        <v>4.93</v>
      </c>
      <c r="O46" s="89">
        <f>MIN($O$4,N46)</f>
        <v>4.93</v>
      </c>
      <c r="P46" s="105">
        <f t="shared" si="3"/>
        <v>0.69</v>
      </c>
      <c r="Q46" s="57"/>
      <c r="R46" s="6" t="s">
        <v>91</v>
      </c>
      <c r="U46" s="9" t="str">
        <v xml:space="preserve">    Free-Standing Emergency Room</v>
      </c>
      <c r="V46" s="9" t="str">
        <v xml:space="preserve">    Free-Standing Emergency Room</v>
      </c>
      <c r="W46" s="9" t="str">
        <v xml:space="preserve">    Free-Standing Emergency Room</v>
      </c>
      <c r="X46" s="9" t="str">
        <v xml:space="preserve">    Free-Standing Emergency Room</v>
      </c>
      <c r="Y46" s="9" t="str">
        <v xml:space="preserve">    Free-Standing Emergency Room</v>
      </c>
    </row>
    <row r="47" spans="2:25" ht="13.5" customHeight="1" x14ac:dyDescent="0.25">
      <c r="B47" s="81" t="s">
        <v>568</v>
      </c>
      <c r="C47" s="94"/>
      <c r="D47" s="83"/>
      <c r="E47" s="84" t="s">
        <v>103</v>
      </c>
      <c r="F47" s="85" t="s">
        <v>20</v>
      </c>
      <c r="G47" s="86">
        <v>1.52</v>
      </c>
      <c r="H47" s="87"/>
      <c r="I47" s="88"/>
      <c r="J47" s="89">
        <f>ROUND(G47*(1-H47),2)</f>
        <v>1.52</v>
      </c>
      <c r="K47" s="89">
        <v>9.85</v>
      </c>
      <c r="L47" s="90">
        <v>7.55</v>
      </c>
      <c r="M47" s="87">
        <v>1.5</v>
      </c>
      <c r="N47" s="91">
        <f>ROUND(K47*M47,2)</f>
        <v>14.78</v>
      </c>
      <c r="O47" s="89">
        <f>MIN($O$4,N47)</f>
        <v>6</v>
      </c>
      <c r="P47" s="105">
        <f>ROUND(O47*$J47,2)</f>
        <v>9.1199999999999992</v>
      </c>
      <c r="Q47" s="57"/>
      <c r="R47" s="6" t="s">
        <v>27</v>
      </c>
      <c r="U47" s="9" t="str">
        <v xml:space="preserve">    Animal Hospital/Veterinary Clinic</v>
      </c>
      <c r="V47" s="9" t="str">
        <v xml:space="preserve">    Animal Hospital/Veterinary Clinic</v>
      </c>
      <c r="W47" s="9" t="str">
        <v xml:space="preserve">    Animal Hospital/Veterinary Clinic</v>
      </c>
      <c r="X47" s="9" t="str">
        <v xml:space="preserve">    Animal Hospital/Veterinary Clinic</v>
      </c>
      <c r="Y47" s="9" t="str">
        <v xml:space="preserve">    Animal Hospital/Veterinary Clinic</v>
      </c>
    </row>
    <row r="48" spans="2:25" ht="13.5" customHeight="1" thickBot="1" x14ac:dyDescent="0.3">
      <c r="B48" s="106" t="s">
        <v>569</v>
      </c>
      <c r="C48" s="46"/>
      <c r="D48" s="60"/>
      <c r="E48" s="61" t="s">
        <v>105</v>
      </c>
      <c r="F48" s="102" t="s">
        <v>20</v>
      </c>
      <c r="G48" s="62">
        <v>3.64</v>
      </c>
      <c r="H48" s="63">
        <v>0.3</v>
      </c>
      <c r="I48" s="64" t="s">
        <v>77</v>
      </c>
      <c r="J48" s="65">
        <f t="shared" si="0"/>
        <v>2.5499999999999998</v>
      </c>
      <c r="K48" s="65">
        <v>9.85</v>
      </c>
      <c r="L48" s="66">
        <v>7.55</v>
      </c>
      <c r="M48" s="63">
        <v>0.5</v>
      </c>
      <c r="N48" s="67">
        <f t="shared" si="12"/>
        <v>4.93</v>
      </c>
      <c r="O48" s="65">
        <f>MIN($O$4,N48)</f>
        <v>4.93</v>
      </c>
      <c r="P48" s="68">
        <f t="shared" si="3"/>
        <v>12.57</v>
      </c>
      <c r="Q48" s="57"/>
      <c r="R48" s="6" t="s">
        <v>27</v>
      </c>
      <c r="U48" s="9" t="str">
        <v>OFFICE</v>
      </c>
      <c r="V48" s="9" t="str">
        <v>OFFICE</v>
      </c>
      <c r="W48" s="9" t="str">
        <v>OFFICE</v>
      </c>
      <c r="X48" s="9" t="str">
        <v>OFFICE</v>
      </c>
      <c r="Y48" s="9" t="str">
        <v>OFFICE</v>
      </c>
    </row>
    <row r="49" spans="2:25" ht="13.5" customHeight="1" x14ac:dyDescent="0.25">
      <c r="B49" s="107" t="s">
        <v>106</v>
      </c>
      <c r="C49" s="108"/>
      <c r="D49" s="109"/>
      <c r="E49" s="35"/>
      <c r="F49" s="36"/>
      <c r="G49" s="37"/>
      <c r="H49" s="38"/>
      <c r="I49" s="39"/>
      <c r="J49" s="40"/>
      <c r="K49" s="40"/>
      <c r="L49" s="41"/>
      <c r="M49" s="38"/>
      <c r="N49" s="42"/>
      <c r="O49" s="40"/>
      <c r="P49" s="110"/>
      <c r="Q49" s="57"/>
      <c r="U49" s="9" t="str">
        <v xml:space="preserve">    Corporate Headquarters Building</v>
      </c>
      <c r="V49" s="9" t="str">
        <v xml:space="preserve">    Corporate Headquarters Building</v>
      </c>
      <c r="W49" s="9" t="str">
        <v xml:space="preserve">    Corporate Headquarters Building</v>
      </c>
      <c r="X49" s="9" t="str">
        <v xml:space="preserve">    Corporate Headquarters Building</v>
      </c>
      <c r="Y49" s="9" t="str">
        <v xml:space="preserve">    Corporate Headquarters Building</v>
      </c>
    </row>
    <row r="50" spans="2:25" ht="13.5" customHeight="1" x14ac:dyDescent="0.25">
      <c r="B50" s="81" t="s">
        <v>570</v>
      </c>
      <c r="C50" s="82"/>
      <c r="D50" s="83"/>
      <c r="E50" s="84" t="s">
        <v>108</v>
      </c>
      <c r="F50" s="85" t="s">
        <v>20</v>
      </c>
      <c r="G50" s="86">
        <v>1.45</v>
      </c>
      <c r="H50" s="87"/>
      <c r="I50" s="88"/>
      <c r="J50" s="89">
        <f t="shared" si="0"/>
        <v>1.45</v>
      </c>
      <c r="K50" s="89">
        <v>14.65</v>
      </c>
      <c r="L50" s="90">
        <v>10.92</v>
      </c>
      <c r="M50" s="87">
        <v>0.5</v>
      </c>
      <c r="N50" s="91">
        <f t="shared" si="12"/>
        <v>7.33</v>
      </c>
      <c r="O50" s="89">
        <f>MIN($O$4,N50)</f>
        <v>6</v>
      </c>
      <c r="P50" s="92">
        <f t="shared" si="3"/>
        <v>8.6999999999999993</v>
      </c>
      <c r="Q50" s="57"/>
      <c r="R50" s="6" t="s">
        <v>21</v>
      </c>
      <c r="U50" s="9" t="str">
        <v xml:space="preserve">    General Office Building</v>
      </c>
      <c r="V50" s="9" t="str">
        <v xml:space="preserve">    General Office Building</v>
      </c>
      <c r="W50" s="9" t="str">
        <v xml:space="preserve">    General Office Building</v>
      </c>
      <c r="X50" s="9" t="str">
        <v xml:space="preserve">    General Office Building</v>
      </c>
      <c r="Y50" s="9" t="str">
        <v xml:space="preserve">    General Office Building</v>
      </c>
    </row>
    <row r="51" spans="2:25" ht="13.5" customHeight="1" x14ac:dyDescent="0.25">
      <c r="B51" s="81" t="s">
        <v>571</v>
      </c>
      <c r="C51" s="82"/>
      <c r="D51" s="83"/>
      <c r="E51" s="84" t="s">
        <v>110</v>
      </c>
      <c r="F51" s="85" t="s">
        <v>20</v>
      </c>
      <c r="G51" s="86">
        <v>1.52</v>
      </c>
      <c r="H51" s="87"/>
      <c r="I51" s="88"/>
      <c r="J51" s="89">
        <f t="shared" si="0"/>
        <v>1.52</v>
      </c>
      <c r="K51" s="89">
        <v>14.65</v>
      </c>
      <c r="L51" s="90">
        <v>10.92</v>
      </c>
      <c r="M51" s="87">
        <v>0.5</v>
      </c>
      <c r="N51" s="91">
        <f t="shared" si="12"/>
        <v>7.33</v>
      </c>
      <c r="O51" s="89">
        <f>MIN($O$4,N51)</f>
        <v>6</v>
      </c>
      <c r="P51" s="92">
        <f t="shared" si="3"/>
        <v>9.1199999999999992</v>
      </c>
      <c r="Q51" s="57"/>
      <c r="R51" s="6" t="s">
        <v>21</v>
      </c>
      <c r="U51" s="9" t="str">
        <v xml:space="preserve">    Medical-Dental Office Building</v>
      </c>
      <c r="V51" s="9" t="str">
        <v xml:space="preserve">    Medical-Dental Office Building</v>
      </c>
      <c r="W51" s="9" t="str">
        <v xml:space="preserve">    Medical-Dental Office Building</v>
      </c>
      <c r="X51" s="9" t="str">
        <v xml:space="preserve">    Medical-Dental Office Building</v>
      </c>
      <c r="Y51" s="9" t="str">
        <v xml:space="preserve">    Medical-Dental Office Building</v>
      </c>
    </row>
    <row r="52" spans="2:25" ht="13.5" customHeight="1" x14ac:dyDescent="0.25">
      <c r="B52" s="81" t="s">
        <v>572</v>
      </c>
      <c r="C52" s="82"/>
      <c r="D52" s="83"/>
      <c r="E52" s="84" t="s">
        <v>112</v>
      </c>
      <c r="F52" s="85" t="s">
        <v>20</v>
      </c>
      <c r="G52" s="86">
        <v>3.93</v>
      </c>
      <c r="H52" s="87"/>
      <c r="I52" s="88"/>
      <c r="J52" s="89">
        <f t="shared" si="0"/>
        <v>3.93</v>
      </c>
      <c r="K52" s="89">
        <v>9.85</v>
      </c>
      <c r="L52" s="90">
        <v>10.92</v>
      </c>
      <c r="M52" s="87">
        <v>0.5</v>
      </c>
      <c r="N52" s="91">
        <f t="shared" si="12"/>
        <v>4.93</v>
      </c>
      <c r="O52" s="89">
        <f>MIN($O$4,N52)</f>
        <v>4.93</v>
      </c>
      <c r="P52" s="92">
        <f t="shared" si="3"/>
        <v>19.37</v>
      </c>
      <c r="Q52" s="57"/>
      <c r="R52" s="6" t="s">
        <v>27</v>
      </c>
      <c r="U52" s="9" t="str">
        <v xml:space="preserve">    Single Tenant Office Building</v>
      </c>
      <c r="V52" s="9" t="str">
        <v xml:space="preserve">    Single Tenant Office Building</v>
      </c>
      <c r="W52" s="9" t="str">
        <v xml:space="preserve">    Single Tenant Office Building</v>
      </c>
      <c r="X52" s="9" t="str">
        <v xml:space="preserve">    Single Tenant Office Building</v>
      </c>
      <c r="Y52" s="9" t="str">
        <v xml:space="preserve">    Single Tenant Office Building</v>
      </c>
    </row>
    <row r="53" spans="2:25" ht="13.5" customHeight="1" x14ac:dyDescent="0.25">
      <c r="B53" s="81" t="s">
        <v>573</v>
      </c>
      <c r="C53" s="82"/>
      <c r="D53" s="83"/>
      <c r="E53" s="84" t="s">
        <v>114</v>
      </c>
      <c r="F53" s="85" t="s">
        <v>20</v>
      </c>
      <c r="G53" s="86">
        <v>1.85</v>
      </c>
      <c r="H53" s="87"/>
      <c r="I53" s="88"/>
      <c r="J53" s="89">
        <f t="shared" si="0"/>
        <v>1.85</v>
      </c>
      <c r="K53" s="89">
        <v>14.65</v>
      </c>
      <c r="L53" s="90">
        <v>10.92</v>
      </c>
      <c r="M53" s="87">
        <v>0.5</v>
      </c>
      <c r="N53" s="91">
        <f t="shared" si="12"/>
        <v>7.33</v>
      </c>
      <c r="O53" s="89">
        <f>MIN($O$4,N53)</f>
        <v>6</v>
      </c>
      <c r="P53" s="92">
        <f t="shared" si="3"/>
        <v>11.1</v>
      </c>
      <c r="Q53" s="57"/>
      <c r="R53" s="6" t="s">
        <v>21</v>
      </c>
      <c r="U53" s="9" t="str">
        <v xml:space="preserve">    Office Park</v>
      </c>
      <c r="V53" s="9" t="str">
        <v xml:space="preserve">    Office Park</v>
      </c>
      <c r="W53" s="9" t="str">
        <v xml:space="preserve">    Office Park</v>
      </c>
      <c r="X53" s="9" t="str">
        <v xml:space="preserve">    Office Park</v>
      </c>
      <c r="Y53" s="9" t="str">
        <v xml:space="preserve">    Office Park</v>
      </c>
    </row>
    <row r="54" spans="2:25" ht="13.5" customHeight="1" thickBot="1" x14ac:dyDescent="0.3">
      <c r="B54" s="45" t="s">
        <v>574</v>
      </c>
      <c r="C54" s="46"/>
      <c r="D54" s="47"/>
      <c r="E54" s="48" t="s">
        <v>116</v>
      </c>
      <c r="F54" s="102" t="s">
        <v>20</v>
      </c>
      <c r="G54" s="50">
        <v>1.33</v>
      </c>
      <c r="H54" s="51"/>
      <c r="I54" s="52"/>
      <c r="J54" s="53">
        <f t="shared" si="0"/>
        <v>1.33</v>
      </c>
      <c r="K54" s="53">
        <v>14.65</v>
      </c>
      <c r="L54" s="54">
        <v>10.92</v>
      </c>
      <c r="M54" s="51">
        <v>0.5</v>
      </c>
      <c r="N54" s="55">
        <f t="shared" si="12"/>
        <v>7.33</v>
      </c>
      <c r="O54" s="53">
        <f>MIN($O$4,N54)</f>
        <v>6</v>
      </c>
      <c r="P54" s="56">
        <f t="shared" si="3"/>
        <v>7.98</v>
      </c>
      <c r="Q54" s="57"/>
      <c r="R54" s="6" t="s">
        <v>21</v>
      </c>
      <c r="U54" s="9" t="str">
        <v>COMMERCIAL</v>
      </c>
      <c r="V54" s="9" t="str">
        <v>COMMERCIAL</v>
      </c>
      <c r="W54" s="9" t="str">
        <v>COMMERCIAL</v>
      </c>
      <c r="X54" s="9" t="str">
        <v>COMMERCIAL</v>
      </c>
      <c r="Y54" s="9" t="str">
        <v>COMMERCIAL</v>
      </c>
    </row>
    <row r="55" spans="2:25" ht="13.5" customHeight="1" x14ac:dyDescent="0.25">
      <c r="B55" s="103" t="s">
        <v>117</v>
      </c>
      <c r="C55" s="70"/>
      <c r="D55" s="71"/>
      <c r="E55" s="72"/>
      <c r="F55" s="73"/>
      <c r="G55" s="74"/>
      <c r="H55" s="75"/>
      <c r="I55" s="76"/>
      <c r="J55" s="77"/>
      <c r="K55" s="77"/>
      <c r="L55" s="78"/>
      <c r="M55" s="75"/>
      <c r="N55" s="79"/>
      <c r="O55" s="77"/>
      <c r="P55" s="80"/>
      <c r="Q55" s="57"/>
      <c r="U55" s="9" t="str">
        <v>AUTOMOBILE RELATED</v>
      </c>
      <c r="V55" s="9" t="str">
        <v>AUTOMOBILE RELATED</v>
      </c>
      <c r="W55" s="9" t="str">
        <v>AUTOMOBILE RELATED</v>
      </c>
      <c r="X55" s="9" t="str">
        <v>AUTOMOBILE RELATED</v>
      </c>
      <c r="Y55" s="9" t="str">
        <v>AUTOMOBILE RELATED</v>
      </c>
    </row>
    <row r="56" spans="2:25" ht="13.5" customHeight="1" x14ac:dyDescent="0.25">
      <c r="B56" s="111" t="s">
        <v>118</v>
      </c>
      <c r="C56" s="112"/>
      <c r="D56" s="83"/>
      <c r="E56" s="84"/>
      <c r="F56" s="85"/>
      <c r="G56" s="86"/>
      <c r="H56" s="87"/>
      <c r="I56" s="88"/>
      <c r="J56" s="89"/>
      <c r="K56" s="89"/>
      <c r="L56" s="90"/>
      <c r="M56" s="87"/>
      <c r="N56" s="91"/>
      <c r="O56" s="89"/>
      <c r="P56" s="92"/>
      <c r="Q56" s="57"/>
      <c r="U56" s="9" t="str">
        <v xml:space="preserve">    Automobile Care Center</v>
      </c>
      <c r="V56" s="9" t="str">
        <v xml:space="preserve">    Automobile Care Center</v>
      </c>
      <c r="W56" s="9" t="str">
        <v xml:space="preserve">    Automobile Care Center</v>
      </c>
      <c r="X56" s="9" t="str">
        <v xml:space="preserve">    Automobile Care Center</v>
      </c>
      <c r="Y56" s="9" t="str">
        <v xml:space="preserve">    Automobile Care Center</v>
      </c>
    </row>
    <row r="57" spans="2:25" ht="13.5" customHeight="1" x14ac:dyDescent="0.25">
      <c r="B57" s="81" t="s">
        <v>575</v>
      </c>
      <c r="C57" s="82"/>
      <c r="D57" s="83"/>
      <c r="E57" s="84" t="s">
        <v>120</v>
      </c>
      <c r="F57" s="85" t="s">
        <v>20</v>
      </c>
      <c r="G57" s="86">
        <v>3.11</v>
      </c>
      <c r="H57" s="87">
        <v>0.4</v>
      </c>
      <c r="I57" s="88" t="s">
        <v>77</v>
      </c>
      <c r="J57" s="89">
        <f t="shared" si="0"/>
        <v>1.87</v>
      </c>
      <c r="K57" s="89">
        <v>4.45</v>
      </c>
      <c r="L57" s="89">
        <v>6.43</v>
      </c>
      <c r="M57" s="87">
        <v>0.5</v>
      </c>
      <c r="N57" s="89">
        <f t="shared" si="12"/>
        <v>2.23</v>
      </c>
      <c r="O57" s="89">
        <f t="shared" ref="O57:O67" si="20">MIN(4,N57)</f>
        <v>2.23</v>
      </c>
      <c r="P57" s="105">
        <f t="shared" si="3"/>
        <v>4.17</v>
      </c>
      <c r="Q57" s="57"/>
      <c r="R57" s="6" t="s">
        <v>27</v>
      </c>
      <c r="U57" s="9" t="str">
        <v xml:space="preserve">    Automobile Parts Sales</v>
      </c>
      <c r="V57" s="9" t="str">
        <v xml:space="preserve">    Automobile Parts Sales</v>
      </c>
      <c r="W57" s="9" t="str">
        <v xml:space="preserve">    Automobile Parts Sales</v>
      </c>
      <c r="X57" s="9" t="str">
        <v xml:space="preserve">    Automobile Parts Sales</v>
      </c>
      <c r="Y57" s="9" t="str">
        <v xml:space="preserve">    Automobile Parts Sales</v>
      </c>
    </row>
    <row r="58" spans="2:25" ht="13.5" customHeight="1" x14ac:dyDescent="0.25">
      <c r="B58" s="81" t="s">
        <v>576</v>
      </c>
      <c r="C58" s="82"/>
      <c r="D58" s="83"/>
      <c r="E58" s="84" t="s">
        <v>122</v>
      </c>
      <c r="F58" s="85" t="s">
        <v>20</v>
      </c>
      <c r="G58" s="86">
        <v>4.9000000000000004</v>
      </c>
      <c r="H58" s="87">
        <v>0.43</v>
      </c>
      <c r="I58" s="88" t="s">
        <v>123</v>
      </c>
      <c r="J58" s="89">
        <f t="shared" si="0"/>
        <v>2.79</v>
      </c>
      <c r="K58" s="89">
        <v>4.45</v>
      </c>
      <c r="L58" s="89">
        <v>6.43</v>
      </c>
      <c r="M58" s="87">
        <v>0.5</v>
      </c>
      <c r="N58" s="89">
        <f t="shared" si="12"/>
        <v>2.23</v>
      </c>
      <c r="O58" s="89">
        <f t="shared" si="20"/>
        <v>2.23</v>
      </c>
      <c r="P58" s="105">
        <f t="shared" si="3"/>
        <v>6.22</v>
      </c>
      <c r="Q58" s="57"/>
      <c r="R58" s="6" t="s">
        <v>27</v>
      </c>
      <c r="U58" s="9" t="str">
        <v xml:space="preserve">    Gasoline/Service Station</v>
      </c>
      <c r="V58" s="9" t="str">
        <v xml:space="preserve">    Gasoline/Service Station</v>
      </c>
      <c r="W58" s="9" t="str">
        <v xml:space="preserve">    Gasoline/Service Station</v>
      </c>
      <c r="X58" s="9" t="str">
        <v xml:space="preserve">    Gasoline/Service Station</v>
      </c>
      <c r="Y58" s="9" t="str">
        <v xml:space="preserve">    Gasoline/Service Station</v>
      </c>
    </row>
    <row r="59" spans="2:25" ht="13.5" customHeight="1" x14ac:dyDescent="0.25">
      <c r="B59" s="81" t="s">
        <v>577</v>
      </c>
      <c r="C59" s="82"/>
      <c r="D59" s="83"/>
      <c r="E59" s="84" t="s">
        <v>125</v>
      </c>
      <c r="F59" s="85" t="s">
        <v>126</v>
      </c>
      <c r="G59" s="86">
        <v>13.91</v>
      </c>
      <c r="H59" s="87">
        <v>0.42</v>
      </c>
      <c r="I59" s="88" t="s">
        <v>123</v>
      </c>
      <c r="J59" s="89">
        <f t="shared" si="0"/>
        <v>8.07</v>
      </c>
      <c r="K59" s="89">
        <v>1.2</v>
      </c>
      <c r="L59" s="89">
        <v>1.2</v>
      </c>
      <c r="M59" s="87">
        <v>0.5</v>
      </c>
      <c r="N59" s="89">
        <f t="shared" si="12"/>
        <v>0.6</v>
      </c>
      <c r="O59" s="89">
        <f t="shared" si="20"/>
        <v>0.6</v>
      </c>
      <c r="P59" s="105">
        <f t="shared" si="3"/>
        <v>4.84</v>
      </c>
      <c r="Q59" s="57"/>
      <c r="R59" s="6" t="s">
        <v>27</v>
      </c>
      <c r="U59" s="9" t="str">
        <v xml:space="preserve">    Convenience Store/Gas Station (2-8 fueling positions)</v>
      </c>
      <c r="V59" s="9" t="str">
        <v xml:space="preserve">    Convenience Store/Gas Station (2-8 fueling positions)</v>
      </c>
      <c r="W59" s="9" t="str">
        <v xml:space="preserve">    Convenience Store/Gas Station (2-8 fueling positions)</v>
      </c>
      <c r="X59" s="9" t="str">
        <v xml:space="preserve">    Convenience Store/Gas Station (2-8 fueling positions)</v>
      </c>
      <c r="Y59" s="9" t="str">
        <v xml:space="preserve">    Convenience Store/Gas Station (2-8 fueling positions)</v>
      </c>
    </row>
    <row r="60" spans="2:25" ht="13.5" customHeight="1" x14ac:dyDescent="0.25">
      <c r="B60" s="81" t="s">
        <v>578</v>
      </c>
      <c r="C60" s="82"/>
      <c r="D60" s="83"/>
      <c r="E60" s="84" t="s">
        <v>128</v>
      </c>
      <c r="F60" s="85" t="s">
        <v>20</v>
      </c>
      <c r="G60" s="86">
        <v>48.48</v>
      </c>
      <c r="H60" s="87">
        <v>0.56000000000000005</v>
      </c>
      <c r="I60" s="88" t="s">
        <v>77</v>
      </c>
      <c r="J60" s="89">
        <f t="shared" si="0"/>
        <v>21.33</v>
      </c>
      <c r="K60" s="89">
        <v>1.2</v>
      </c>
      <c r="L60" s="89">
        <v>1.2</v>
      </c>
      <c r="M60" s="87">
        <v>0.5</v>
      </c>
      <c r="N60" s="89">
        <f t="shared" si="12"/>
        <v>0.6</v>
      </c>
      <c r="O60" s="89">
        <f t="shared" si="20"/>
        <v>0.6</v>
      </c>
      <c r="P60" s="105">
        <f t="shared" si="3"/>
        <v>12.8</v>
      </c>
      <c r="Q60" s="57"/>
      <c r="R60" s="6" t="s">
        <v>27</v>
      </c>
      <c r="U60" s="9" t="str">
        <v xml:space="preserve">    Convenience Store/Gas Station (9-15 fueling positions)</v>
      </c>
      <c r="V60" s="9" t="str">
        <v xml:space="preserve">    Convenience Store/Gas Station (9-15 fueling positions)</v>
      </c>
      <c r="W60" s="9" t="str">
        <v xml:space="preserve">    Convenience Store/Gas Station (9-15 fueling positions)</v>
      </c>
      <c r="X60" s="9" t="str">
        <v xml:space="preserve">    Convenience Store/Gas Station (9-15 fueling positions)</v>
      </c>
      <c r="Y60" s="9" t="str">
        <v xml:space="preserve">    Convenience Store/Gas Station (9-15 fueling positions)</v>
      </c>
    </row>
    <row r="61" spans="2:25" ht="13.5" customHeight="1" x14ac:dyDescent="0.25">
      <c r="B61" s="81" t="s">
        <v>579</v>
      </c>
      <c r="C61" s="82"/>
      <c r="D61" s="83"/>
      <c r="E61" s="84" t="s">
        <v>128</v>
      </c>
      <c r="F61" s="85" t="s">
        <v>20</v>
      </c>
      <c r="G61" s="86">
        <v>56.52</v>
      </c>
      <c r="H61" s="87">
        <v>0.75</v>
      </c>
      <c r="I61" s="88" t="s">
        <v>77</v>
      </c>
      <c r="J61" s="89">
        <f t="shared" si="0"/>
        <v>14.13</v>
      </c>
      <c r="K61" s="89">
        <v>1.2</v>
      </c>
      <c r="L61" s="89">
        <v>1.2</v>
      </c>
      <c r="M61" s="87">
        <v>0.5</v>
      </c>
      <c r="N61" s="89">
        <f t="shared" si="12"/>
        <v>0.6</v>
      </c>
      <c r="O61" s="89">
        <f t="shared" si="20"/>
        <v>0.6</v>
      </c>
      <c r="P61" s="105">
        <f t="shared" si="3"/>
        <v>8.48</v>
      </c>
      <c r="Q61" s="57"/>
      <c r="R61" s="6" t="s">
        <v>27</v>
      </c>
      <c r="U61" s="9" t="str">
        <v xml:space="preserve">    Convenience Store/Gas Station (&gt;15 fueling positions)</v>
      </c>
      <c r="V61" s="9" t="str">
        <v xml:space="preserve">    Convenience Store/Gas Station (&gt;15 fueling positions)</v>
      </c>
      <c r="W61" s="9" t="str">
        <v xml:space="preserve">    Convenience Store/Gas Station (&gt;15 fueling positions)</v>
      </c>
      <c r="X61" s="9" t="str">
        <v xml:space="preserve">    Convenience Store/Gas Station (&gt;15 fueling positions)</v>
      </c>
      <c r="Y61" s="9" t="str">
        <v xml:space="preserve">    Convenience Store/Gas Station (&gt;15 fueling positions)</v>
      </c>
    </row>
    <row r="62" spans="2:25" ht="13.5" customHeight="1" x14ac:dyDescent="0.25">
      <c r="B62" s="81" t="s">
        <v>580</v>
      </c>
      <c r="C62" s="82"/>
      <c r="D62" s="83"/>
      <c r="E62" s="84" t="s">
        <v>128</v>
      </c>
      <c r="F62" s="85" t="s">
        <v>20</v>
      </c>
      <c r="G62" s="86">
        <v>91.35</v>
      </c>
      <c r="H62" s="87">
        <v>0.75</v>
      </c>
      <c r="I62" s="88" t="s">
        <v>77</v>
      </c>
      <c r="J62" s="89">
        <f t="shared" si="0"/>
        <v>22.84</v>
      </c>
      <c r="K62" s="89">
        <v>1.2</v>
      </c>
      <c r="L62" s="89">
        <v>1.2</v>
      </c>
      <c r="M62" s="87">
        <v>0.5</v>
      </c>
      <c r="N62" s="89">
        <f t="shared" si="12"/>
        <v>0.6</v>
      </c>
      <c r="O62" s="89">
        <f t="shared" si="20"/>
        <v>0.6</v>
      </c>
      <c r="P62" s="105">
        <f t="shared" si="3"/>
        <v>13.7</v>
      </c>
      <c r="Q62" s="57"/>
      <c r="R62" s="6" t="s">
        <v>27</v>
      </c>
      <c r="U62" s="9" t="str">
        <v xml:space="preserve">    Automobile Sales (New)</v>
      </c>
      <c r="V62" s="9" t="str">
        <v xml:space="preserve">    Automobile Sales (New)</v>
      </c>
      <c r="W62" s="9" t="str">
        <v xml:space="preserve">    Automobile Sales (New)</v>
      </c>
      <c r="X62" s="9" t="str">
        <v xml:space="preserve">    Automobile Sales (New)</v>
      </c>
      <c r="Y62" s="9" t="str">
        <v xml:space="preserve">    Automobile Sales (New)</v>
      </c>
    </row>
    <row r="63" spans="2:25" ht="13.5" customHeight="1" x14ac:dyDescent="0.25">
      <c r="B63" s="81" t="s">
        <v>581</v>
      </c>
      <c r="C63" s="82"/>
      <c r="D63" s="83"/>
      <c r="E63" s="84" t="s">
        <v>132</v>
      </c>
      <c r="F63" s="85" t="s">
        <v>20</v>
      </c>
      <c r="G63" s="86">
        <v>2.42</v>
      </c>
      <c r="H63" s="87">
        <v>0.2</v>
      </c>
      <c r="I63" s="88" t="s">
        <v>77</v>
      </c>
      <c r="J63" s="89">
        <f>ROUND(G63*(1-H63),2)</f>
        <v>1.94</v>
      </c>
      <c r="K63" s="89">
        <v>4.45</v>
      </c>
      <c r="L63" s="89">
        <v>6.43</v>
      </c>
      <c r="M63" s="87">
        <v>0.5</v>
      </c>
      <c r="N63" s="89">
        <f>ROUND(K63*M63,2)</f>
        <v>2.23</v>
      </c>
      <c r="O63" s="89">
        <f>MIN(4,N63)</f>
        <v>2.23</v>
      </c>
      <c r="P63" s="105">
        <f>ROUND(O63*$J63,2)</f>
        <v>4.33</v>
      </c>
      <c r="Q63" s="57"/>
      <c r="R63" s="6" t="s">
        <v>27</v>
      </c>
      <c r="U63" s="9" t="str">
        <v xml:space="preserve">    Automobile Sales (Used)</v>
      </c>
      <c r="V63" s="9" t="str">
        <v xml:space="preserve">    Automobile Sales (Used)</v>
      </c>
      <c r="W63" s="9" t="str">
        <v xml:space="preserve">    Automobile Sales (Used)</v>
      </c>
      <c r="X63" s="9" t="str">
        <v xml:space="preserve">    Automobile Sales (Used)</v>
      </c>
      <c r="Y63" s="9" t="str">
        <v xml:space="preserve">    Automobile Sales (Used)</v>
      </c>
    </row>
    <row r="64" spans="2:25" ht="13.5" customHeight="1" x14ac:dyDescent="0.25">
      <c r="B64" s="81" t="s">
        <v>582</v>
      </c>
      <c r="C64" s="82"/>
      <c r="D64" s="83"/>
      <c r="E64" s="84" t="s">
        <v>134</v>
      </c>
      <c r="F64" s="85" t="s">
        <v>20</v>
      </c>
      <c r="G64" s="86">
        <v>3.75</v>
      </c>
      <c r="H64" s="87">
        <v>0.2</v>
      </c>
      <c r="I64" s="88" t="s">
        <v>77</v>
      </c>
      <c r="J64" s="89">
        <f t="shared" si="0"/>
        <v>3</v>
      </c>
      <c r="K64" s="89">
        <v>4.45</v>
      </c>
      <c r="L64" s="89">
        <v>6.43</v>
      </c>
      <c r="M64" s="87">
        <v>0.5</v>
      </c>
      <c r="N64" s="89">
        <f t="shared" si="12"/>
        <v>2.23</v>
      </c>
      <c r="O64" s="89">
        <f t="shared" si="20"/>
        <v>2.23</v>
      </c>
      <c r="P64" s="105">
        <f t="shared" si="3"/>
        <v>6.69</v>
      </c>
      <c r="Q64" s="57"/>
      <c r="R64" s="6" t="s">
        <v>27</v>
      </c>
      <c r="U64" s="9" t="str">
        <v xml:space="preserve">    Quick Lubrication Vehicle Shop</v>
      </c>
      <c r="V64" s="9" t="str">
        <v xml:space="preserve">    Quick Lubrication Vehicle Shop</v>
      </c>
      <c r="W64" s="9" t="str">
        <v xml:space="preserve">    Quick Lubrication Vehicle Shop</v>
      </c>
      <c r="X64" s="9" t="str">
        <v xml:space="preserve">    Quick Lubrication Vehicle Shop</v>
      </c>
      <c r="Y64" s="9" t="str">
        <v xml:space="preserve">    Quick Lubrication Vehicle Shop</v>
      </c>
    </row>
    <row r="65" spans="2:25" ht="13.5" customHeight="1" x14ac:dyDescent="0.25">
      <c r="B65" s="81" t="s">
        <v>583</v>
      </c>
      <c r="C65" s="82"/>
      <c r="D65" s="83"/>
      <c r="E65" s="84" t="s">
        <v>136</v>
      </c>
      <c r="F65" s="85" t="s">
        <v>137</v>
      </c>
      <c r="G65" s="86">
        <v>4.8499999999999996</v>
      </c>
      <c r="H65" s="87">
        <v>0.4</v>
      </c>
      <c r="I65" s="88" t="s">
        <v>77</v>
      </c>
      <c r="J65" s="89">
        <f t="shared" si="0"/>
        <v>2.91</v>
      </c>
      <c r="K65" s="89">
        <v>4.45</v>
      </c>
      <c r="L65" s="89">
        <v>6.43</v>
      </c>
      <c r="M65" s="87">
        <v>0.5</v>
      </c>
      <c r="N65" s="89">
        <f t="shared" si="12"/>
        <v>2.23</v>
      </c>
      <c r="O65" s="89">
        <f t="shared" si="20"/>
        <v>2.23</v>
      </c>
      <c r="P65" s="105">
        <f t="shared" si="3"/>
        <v>6.49</v>
      </c>
      <c r="Q65" s="57"/>
      <c r="R65" s="6" t="s">
        <v>27</v>
      </c>
      <c r="U65" s="9" t="str">
        <v xml:space="preserve">    Automated Car Wash</v>
      </c>
      <c r="V65" s="9" t="str">
        <v xml:space="preserve">    Automated Car Wash</v>
      </c>
      <c r="W65" s="9" t="str">
        <v xml:space="preserve">    Automated Car Wash</v>
      </c>
      <c r="X65" s="9" t="str">
        <v xml:space="preserve">    Automated Car Wash</v>
      </c>
      <c r="Y65" s="9" t="str">
        <v xml:space="preserve">    Automated Car Wash</v>
      </c>
    </row>
    <row r="66" spans="2:25" ht="13.5" customHeight="1" x14ac:dyDescent="0.25">
      <c r="B66" s="81" t="s">
        <v>584</v>
      </c>
      <c r="C66" s="82"/>
      <c r="D66" s="83"/>
      <c r="E66" s="84" t="s">
        <v>139</v>
      </c>
      <c r="F66" s="85" t="s">
        <v>20</v>
      </c>
      <c r="G66" s="86">
        <v>14.2</v>
      </c>
      <c r="H66" s="87">
        <v>0.4</v>
      </c>
      <c r="I66" s="88" t="s">
        <v>77</v>
      </c>
      <c r="J66" s="89">
        <f t="shared" si="0"/>
        <v>8.52</v>
      </c>
      <c r="K66" s="89">
        <v>1.2</v>
      </c>
      <c r="L66" s="89">
        <v>1.2</v>
      </c>
      <c r="M66" s="87">
        <v>0.5</v>
      </c>
      <c r="N66" s="89">
        <f t="shared" si="12"/>
        <v>0.6</v>
      </c>
      <c r="O66" s="89">
        <f t="shared" si="20"/>
        <v>0.6</v>
      </c>
      <c r="P66" s="105">
        <f t="shared" si="3"/>
        <v>5.1100000000000003</v>
      </c>
      <c r="Q66" s="57"/>
      <c r="R66" s="6" t="s">
        <v>27</v>
      </c>
      <c r="U66" s="9" t="str">
        <v xml:space="preserve">    Tire Store</v>
      </c>
      <c r="V66" s="9" t="str">
        <v xml:space="preserve">    Tire Store</v>
      </c>
      <c r="W66" s="9" t="str">
        <v xml:space="preserve">    Tire Store</v>
      </c>
      <c r="X66" s="9" t="str">
        <v xml:space="preserve">    Tire Store</v>
      </c>
      <c r="Y66" s="9" t="str">
        <v xml:space="preserve">    Tire Store</v>
      </c>
    </row>
    <row r="67" spans="2:25" ht="13.5" customHeight="1" thickBot="1" x14ac:dyDescent="0.3">
      <c r="B67" s="45" t="s">
        <v>585</v>
      </c>
      <c r="C67" s="46"/>
      <c r="D67" s="47"/>
      <c r="E67" s="48" t="s">
        <v>141</v>
      </c>
      <c r="F67" s="102" t="s">
        <v>20</v>
      </c>
      <c r="G67" s="50">
        <v>3.75</v>
      </c>
      <c r="H67" s="51">
        <v>0.28000000000000003</v>
      </c>
      <c r="I67" s="52" t="s">
        <v>123</v>
      </c>
      <c r="J67" s="53">
        <f t="shared" si="0"/>
        <v>2.7</v>
      </c>
      <c r="K67" s="53">
        <v>4.45</v>
      </c>
      <c r="L67" s="53">
        <v>6.43</v>
      </c>
      <c r="M67" s="51">
        <v>0.5</v>
      </c>
      <c r="N67" s="53">
        <f t="shared" si="12"/>
        <v>2.23</v>
      </c>
      <c r="O67" s="53">
        <f t="shared" si="20"/>
        <v>2.23</v>
      </c>
      <c r="P67" s="56">
        <f t="shared" si="3"/>
        <v>6.02</v>
      </c>
      <c r="Q67" s="57"/>
      <c r="R67" s="6" t="s">
        <v>27</v>
      </c>
      <c r="U67" s="9" t="str">
        <v>DINING</v>
      </c>
      <c r="V67" s="9" t="str">
        <v>DINING</v>
      </c>
      <c r="W67" s="9" t="str">
        <v>DINING</v>
      </c>
      <c r="X67" s="9" t="str">
        <v>DINING</v>
      </c>
      <c r="Y67" s="9" t="str">
        <v>DINING</v>
      </c>
    </row>
    <row r="68" spans="2:25" ht="13.5" customHeight="1" x14ac:dyDescent="0.25">
      <c r="B68" s="107" t="s">
        <v>142</v>
      </c>
      <c r="C68" s="113"/>
      <c r="D68" s="109"/>
      <c r="E68" s="35"/>
      <c r="F68" s="36"/>
      <c r="G68" s="37"/>
      <c r="H68" s="38"/>
      <c r="I68" s="39"/>
      <c r="J68" s="40"/>
      <c r="K68" s="40"/>
      <c r="L68" s="40"/>
      <c r="M68" s="38"/>
      <c r="N68" s="40"/>
      <c r="O68" s="40"/>
      <c r="P68" s="114"/>
      <c r="Q68" s="57"/>
      <c r="U68" s="9" t="str">
        <v xml:space="preserve">    Fast Casual Restaurant</v>
      </c>
      <c r="V68" s="9" t="str">
        <v xml:space="preserve">    Fast Casual Restaurant</v>
      </c>
      <c r="W68" s="9" t="str">
        <v xml:space="preserve">    Fast Casual Restaurant</v>
      </c>
      <c r="X68" s="9" t="str">
        <v xml:space="preserve">    Fast Casual Restaurant</v>
      </c>
      <c r="Y68" s="9" t="str">
        <v xml:space="preserve">    Fast Casual Restaurant</v>
      </c>
    </row>
    <row r="69" spans="2:25" ht="13.5" customHeight="1" x14ac:dyDescent="0.25">
      <c r="B69" s="71" t="s">
        <v>603</v>
      </c>
      <c r="C69" s="598"/>
      <c r="E69" s="72" t="s">
        <v>253</v>
      </c>
      <c r="F69" s="85" t="s">
        <v>20</v>
      </c>
      <c r="G69" s="86">
        <v>12.55</v>
      </c>
      <c r="H69" s="87">
        <v>0.43</v>
      </c>
      <c r="I69" s="88" t="s">
        <v>123</v>
      </c>
      <c r="J69" s="89">
        <f t="shared" ref="J69" si="21">ROUND(G69*(1-H69),2)</f>
        <v>7.15</v>
      </c>
      <c r="K69" s="89">
        <v>6.07</v>
      </c>
      <c r="L69" s="89">
        <v>4.79</v>
      </c>
      <c r="M69" s="87">
        <v>0.5</v>
      </c>
      <c r="N69" s="89">
        <f t="shared" ref="N69" si="22">ROUND(K69*M69,2)</f>
        <v>3.04</v>
      </c>
      <c r="O69" s="89">
        <f t="shared" ref="O69" si="23">MIN(4,N69)</f>
        <v>3.04</v>
      </c>
      <c r="P69" s="105">
        <f t="shared" ref="P69" si="24">ROUND(O69*$J69,2)</f>
        <v>21.74</v>
      </c>
      <c r="Q69" s="57"/>
      <c r="U69" s="9" t="str">
        <v xml:space="preserve">    Fast Food Restaurant with Drive-Thru Window</v>
      </c>
      <c r="V69" s="9" t="str">
        <v xml:space="preserve">    Fast Food Restaurant with Drive-Thru Window</v>
      </c>
      <c r="W69" s="9" t="str">
        <v xml:space="preserve">    Fast Food Restaurant with Drive-Thru Window</v>
      </c>
      <c r="X69" s="9" t="str">
        <v xml:space="preserve">    Fast Food Restaurant with Drive-Thru Window</v>
      </c>
      <c r="Y69" s="9" t="str">
        <v xml:space="preserve">    Fast Food Restaurant with Drive-Thru Window</v>
      </c>
    </row>
    <row r="70" spans="2:25" ht="13.5" customHeight="1" x14ac:dyDescent="0.25">
      <c r="B70" s="81" t="s">
        <v>586</v>
      </c>
      <c r="C70" s="82"/>
      <c r="D70" s="83"/>
      <c r="E70" s="84" t="s">
        <v>144</v>
      </c>
      <c r="F70" s="85" t="s">
        <v>20</v>
      </c>
      <c r="G70" s="86">
        <v>44.61</v>
      </c>
      <c r="H70" s="87">
        <v>0.5</v>
      </c>
      <c r="I70" s="88" t="s">
        <v>123</v>
      </c>
      <c r="J70" s="89">
        <f t="shared" si="0"/>
        <v>22.31</v>
      </c>
      <c r="K70" s="89">
        <v>5.64</v>
      </c>
      <c r="L70" s="89">
        <v>4.79</v>
      </c>
      <c r="M70" s="87">
        <v>0.5</v>
      </c>
      <c r="N70" s="89">
        <f t="shared" si="12"/>
        <v>2.82</v>
      </c>
      <c r="O70" s="89">
        <f t="shared" ref="O70:O76" si="25">MIN(4,N70)</f>
        <v>2.82</v>
      </c>
      <c r="P70" s="105">
        <f t="shared" si="3"/>
        <v>62.91</v>
      </c>
      <c r="Q70" s="57"/>
      <c r="R70" s="6" t="s">
        <v>21</v>
      </c>
      <c r="U70" s="9" t="str">
        <v xml:space="preserve">    Fast Food Restaurant without Drive-Thru Window</v>
      </c>
      <c r="V70" s="9" t="str">
        <v xml:space="preserve">    Fast Food Restaurant without Drive-Thru Window</v>
      </c>
      <c r="W70" s="9" t="str">
        <v xml:space="preserve">    Fast Food Restaurant without Drive-Thru Window</v>
      </c>
      <c r="X70" s="9" t="str">
        <v xml:space="preserve">    Fast Food Restaurant without Drive-Thru Window</v>
      </c>
      <c r="Y70" s="9" t="str">
        <v xml:space="preserve">    Fast Food Restaurant without Drive-Thru Window</v>
      </c>
    </row>
    <row r="71" spans="2:25" ht="13.5" customHeight="1" x14ac:dyDescent="0.25">
      <c r="B71" s="81" t="s">
        <v>587</v>
      </c>
      <c r="C71" s="82"/>
      <c r="D71" s="83"/>
      <c r="E71" s="84" t="s">
        <v>146</v>
      </c>
      <c r="F71" s="85" t="s">
        <v>20</v>
      </c>
      <c r="G71" s="86">
        <v>43.18</v>
      </c>
      <c r="H71" s="87">
        <v>0.5</v>
      </c>
      <c r="I71" s="88" t="s">
        <v>77</v>
      </c>
      <c r="J71" s="89">
        <f t="shared" si="0"/>
        <v>21.59</v>
      </c>
      <c r="K71" s="89">
        <v>5.64</v>
      </c>
      <c r="L71" s="89">
        <v>4.79</v>
      </c>
      <c r="M71" s="87">
        <v>0.5</v>
      </c>
      <c r="N71" s="89">
        <f t="shared" si="12"/>
        <v>2.82</v>
      </c>
      <c r="O71" s="89">
        <f t="shared" si="25"/>
        <v>2.82</v>
      </c>
      <c r="P71" s="105">
        <f t="shared" si="3"/>
        <v>60.88</v>
      </c>
      <c r="Q71" s="57"/>
      <c r="R71" s="6" t="s">
        <v>21</v>
      </c>
      <c r="U71" s="9" t="str">
        <v xml:space="preserve">    High Turnover (Sit-Down) Restaurant</v>
      </c>
      <c r="V71" s="9" t="str">
        <v xml:space="preserve">    High Turnover (Sit-Down) Restaurant</v>
      </c>
      <c r="W71" s="9" t="str">
        <v xml:space="preserve">    High Turnover (Sit-Down) Restaurant</v>
      </c>
      <c r="X71" s="9" t="str">
        <v xml:space="preserve">    High Turnover (Sit-Down) Restaurant</v>
      </c>
      <c r="Y71" s="9" t="str">
        <v xml:space="preserve">    High Turnover (Sit-Down) Restaurant</v>
      </c>
    </row>
    <row r="72" spans="2:25" ht="13.5" customHeight="1" x14ac:dyDescent="0.25">
      <c r="B72" s="81" t="s">
        <v>588</v>
      </c>
      <c r="C72" s="82"/>
      <c r="D72" s="83"/>
      <c r="E72" s="84" t="s">
        <v>148</v>
      </c>
      <c r="F72" s="85" t="s">
        <v>20</v>
      </c>
      <c r="G72" s="86">
        <v>9.57</v>
      </c>
      <c r="H72" s="87">
        <v>0.43</v>
      </c>
      <c r="I72" s="88" t="s">
        <v>123</v>
      </c>
      <c r="J72" s="89">
        <f t="shared" si="0"/>
        <v>5.45</v>
      </c>
      <c r="K72" s="89">
        <v>6.07</v>
      </c>
      <c r="L72" s="89">
        <v>4.79</v>
      </c>
      <c r="M72" s="87">
        <v>0.5</v>
      </c>
      <c r="N72" s="89">
        <f t="shared" si="12"/>
        <v>3.04</v>
      </c>
      <c r="O72" s="89">
        <f t="shared" si="25"/>
        <v>3.04</v>
      </c>
      <c r="P72" s="105">
        <f t="shared" si="3"/>
        <v>16.57</v>
      </c>
      <c r="Q72" s="57"/>
      <c r="R72" s="6" t="s">
        <v>21</v>
      </c>
      <c r="U72" s="9" t="str">
        <v xml:space="preserve">    Fine Dining Restaurant</v>
      </c>
      <c r="V72" s="9" t="str">
        <v xml:space="preserve">    Fine Dining Restaurant</v>
      </c>
      <c r="W72" s="9" t="str">
        <v xml:space="preserve">    Fine Dining Restaurant</v>
      </c>
      <c r="X72" s="9" t="str">
        <v xml:space="preserve">    Fine Dining Restaurant</v>
      </c>
      <c r="Y72" s="9" t="str">
        <v xml:space="preserve">    Fine Dining Restaurant</v>
      </c>
    </row>
    <row r="73" spans="2:25" ht="13.5" customHeight="1" x14ac:dyDescent="0.25">
      <c r="B73" s="81" t="s">
        <v>589</v>
      </c>
      <c r="C73" s="94"/>
      <c r="D73" s="83"/>
      <c r="E73" s="84" t="s">
        <v>150</v>
      </c>
      <c r="F73" s="85" t="s">
        <v>20</v>
      </c>
      <c r="G73" s="86">
        <v>7.8</v>
      </c>
      <c r="H73" s="87">
        <v>0.44</v>
      </c>
      <c r="I73" s="88" t="s">
        <v>123</v>
      </c>
      <c r="J73" s="89">
        <f t="shared" si="0"/>
        <v>4.37</v>
      </c>
      <c r="K73" s="89">
        <v>6.07</v>
      </c>
      <c r="L73" s="89">
        <v>4.79</v>
      </c>
      <c r="M73" s="87">
        <v>0.5</v>
      </c>
      <c r="N73" s="89">
        <f t="shared" si="12"/>
        <v>3.04</v>
      </c>
      <c r="O73" s="89">
        <f t="shared" si="25"/>
        <v>3.04</v>
      </c>
      <c r="P73" s="105">
        <f t="shared" si="3"/>
        <v>13.28</v>
      </c>
      <c r="Q73" s="57"/>
      <c r="R73" s="6" t="s">
        <v>27</v>
      </c>
      <c r="U73" s="9" t="str">
        <v xml:space="preserve">    Drinking Place</v>
      </c>
      <c r="V73" s="9" t="str">
        <v xml:space="preserve">    Drinking Place</v>
      </c>
      <c r="W73" s="9" t="str">
        <v xml:space="preserve">    Drinking Place</v>
      </c>
      <c r="X73" s="9" t="str">
        <v xml:space="preserve">    Drinking Place</v>
      </c>
      <c r="Y73" s="9" t="str">
        <v xml:space="preserve">    Drinking Place</v>
      </c>
    </row>
    <row r="74" spans="2:25" ht="13.5" customHeight="1" x14ac:dyDescent="0.25">
      <c r="B74" s="81" t="s">
        <v>590</v>
      </c>
      <c r="C74" s="94"/>
      <c r="D74" s="83"/>
      <c r="E74" s="84" t="s">
        <v>152</v>
      </c>
      <c r="F74" s="85" t="s">
        <v>20</v>
      </c>
      <c r="G74" s="86">
        <v>11.36</v>
      </c>
      <c r="H74" s="87">
        <v>0.44</v>
      </c>
      <c r="I74" s="88" t="s">
        <v>123</v>
      </c>
      <c r="J74" s="89">
        <f>ROUND(G74*(1-H74),2)</f>
        <v>6.36</v>
      </c>
      <c r="K74" s="89">
        <v>6.07</v>
      </c>
      <c r="L74" s="89">
        <v>4.79</v>
      </c>
      <c r="M74" s="87">
        <v>0.5</v>
      </c>
      <c r="N74" s="89">
        <f>ROUND(K74*M74,2)</f>
        <v>3.04</v>
      </c>
      <c r="O74" s="89">
        <f t="shared" si="25"/>
        <v>3.04</v>
      </c>
      <c r="P74" s="105">
        <f>ROUND(O74*$J74,2)</f>
        <v>19.329999999999998</v>
      </c>
      <c r="Q74" s="57"/>
      <c r="R74" s="6" t="s">
        <v>27</v>
      </c>
      <c r="U74" s="9" t="str">
        <v xml:space="preserve">    Coffee/Donut Shop without Drive-Through Window</v>
      </c>
      <c r="V74" s="9" t="str">
        <v xml:space="preserve">    Coffee/Donut Shop without Drive-Through Window</v>
      </c>
      <c r="W74" s="9" t="str">
        <v xml:space="preserve">    Coffee/Donut Shop without Drive-Through Window</v>
      </c>
      <c r="X74" s="9" t="str">
        <v xml:space="preserve">    Coffee/Donut Shop without Drive-Through Window</v>
      </c>
      <c r="Y74" s="9" t="str">
        <v xml:space="preserve">    Coffee/Donut Shop without Drive-Through Window</v>
      </c>
    </row>
    <row r="75" spans="2:25" ht="13.5" customHeight="1" x14ac:dyDescent="0.25">
      <c r="B75" s="83" t="s">
        <v>627</v>
      </c>
      <c r="C75" s="94"/>
      <c r="D75" s="83"/>
      <c r="E75" s="84" t="s">
        <v>626</v>
      </c>
      <c r="F75" s="85" t="s">
        <v>20</v>
      </c>
      <c r="G75" s="86">
        <v>93.08</v>
      </c>
      <c r="H75" s="87">
        <v>0.7</v>
      </c>
      <c r="I75" s="88" t="s">
        <v>123</v>
      </c>
      <c r="J75" s="89">
        <f>ROUND(G75*(1-H75),2)</f>
        <v>27.92</v>
      </c>
      <c r="K75" s="89">
        <v>4.53</v>
      </c>
      <c r="L75" s="89">
        <v>4.79</v>
      </c>
      <c r="M75" s="87">
        <v>0.5</v>
      </c>
      <c r="N75" s="89">
        <f>ROUND(K75*M75,2)</f>
        <v>2.27</v>
      </c>
      <c r="O75" s="89">
        <f t="shared" ref="O75" si="26">MIN(4,N75)</f>
        <v>2.27</v>
      </c>
      <c r="P75" s="105">
        <f>ROUND(O75*$J75,2)</f>
        <v>63.38</v>
      </c>
      <c r="Q75" s="57"/>
      <c r="U75" s="9" t="str">
        <v xml:space="preserve">    Coffee/Donut Shop with Drive-Thru Window</v>
      </c>
      <c r="V75" s="9" t="str">
        <v xml:space="preserve">    Coffee/Donut Shop with Drive-Thru Window</v>
      </c>
      <c r="W75" s="9" t="str">
        <v xml:space="preserve">    Coffee/Donut Shop with Drive-Thru Window</v>
      </c>
      <c r="X75" s="9" t="str">
        <v xml:space="preserve">    Coffee/Donut Shop with Drive-Thru Window</v>
      </c>
      <c r="Y75" s="9" t="str">
        <v xml:space="preserve">    Coffee/Donut Shop with Drive-Thru Window</v>
      </c>
    </row>
    <row r="76" spans="2:25" ht="13.5" customHeight="1" thickBot="1" x14ac:dyDescent="0.3">
      <c r="B76" s="106" t="s">
        <v>591</v>
      </c>
      <c r="C76" s="46"/>
      <c r="D76" s="60"/>
      <c r="E76" s="61" t="s">
        <v>154</v>
      </c>
      <c r="F76" s="49" t="s">
        <v>20</v>
      </c>
      <c r="G76" s="62">
        <v>85.88</v>
      </c>
      <c r="H76" s="63">
        <v>0.7</v>
      </c>
      <c r="I76" s="64" t="s">
        <v>123</v>
      </c>
      <c r="J76" s="65">
        <f t="shared" si="0"/>
        <v>25.76</v>
      </c>
      <c r="K76" s="65">
        <v>4.53</v>
      </c>
      <c r="L76" s="65">
        <v>4.79</v>
      </c>
      <c r="M76" s="63">
        <v>0.5</v>
      </c>
      <c r="N76" s="65">
        <f t="shared" si="12"/>
        <v>2.27</v>
      </c>
      <c r="O76" s="65">
        <f t="shared" si="25"/>
        <v>2.27</v>
      </c>
      <c r="P76" s="68">
        <f t="shared" si="3"/>
        <v>58.48</v>
      </c>
      <c r="Q76" s="57"/>
      <c r="R76" s="6" t="s">
        <v>21</v>
      </c>
      <c r="U76" s="9" t="str">
        <v>RETAIL - OTHER</v>
      </c>
      <c r="V76" s="9" t="str">
        <v>RETAIL - OTHER</v>
      </c>
      <c r="W76" s="9" t="str">
        <v>RETAIL - OTHER</v>
      </c>
      <c r="X76" s="9" t="str">
        <v>RETAIL - OTHER</v>
      </c>
      <c r="Y76" s="9" t="str">
        <v>RETAIL - OTHER</v>
      </c>
    </row>
    <row r="77" spans="2:25" ht="13.5" customHeight="1" x14ac:dyDescent="0.25">
      <c r="B77" s="107" t="s">
        <v>155</v>
      </c>
      <c r="C77" s="113"/>
      <c r="D77" s="109"/>
      <c r="E77" s="35"/>
      <c r="F77" s="36"/>
      <c r="G77" s="37"/>
      <c r="H77" s="38"/>
      <c r="I77" s="39"/>
      <c r="J77" s="40"/>
      <c r="K77" s="40"/>
      <c r="L77" s="40"/>
      <c r="M77" s="38"/>
      <c r="N77" s="40"/>
      <c r="O77" s="40"/>
      <c r="P77" s="114"/>
      <c r="Q77" s="57"/>
      <c r="U77" s="9" t="str">
        <v xml:space="preserve">    Free-Standing Discount Store</v>
      </c>
      <c r="V77" s="9" t="str">
        <v xml:space="preserve">    Free-Standing Discount Store</v>
      </c>
      <c r="W77" s="9" t="str">
        <v xml:space="preserve">    Free-Standing Discount Store</v>
      </c>
      <c r="X77" s="9" t="str">
        <v xml:space="preserve">    Free-Standing Discount Store</v>
      </c>
      <c r="Y77" s="9" t="str">
        <v xml:space="preserve">    Free-Standing Discount Store</v>
      </c>
    </row>
    <row r="78" spans="2:25" ht="13.5" customHeight="1" x14ac:dyDescent="0.25">
      <c r="B78" s="81" t="s">
        <v>592</v>
      </c>
      <c r="C78" s="82"/>
      <c r="D78" s="83"/>
      <c r="E78" s="84" t="s">
        <v>157</v>
      </c>
      <c r="F78" s="85" t="s">
        <v>20</v>
      </c>
      <c r="G78" s="86">
        <v>4.8600000000000003</v>
      </c>
      <c r="H78" s="87">
        <v>0.3</v>
      </c>
      <c r="I78" s="88" t="s">
        <v>158</v>
      </c>
      <c r="J78" s="89">
        <f t="shared" si="0"/>
        <v>3.4</v>
      </c>
      <c r="K78" s="89">
        <v>5.6</v>
      </c>
      <c r="L78" s="89">
        <v>6.43</v>
      </c>
      <c r="M78" s="87">
        <v>0.5</v>
      </c>
      <c r="N78" s="89">
        <f t="shared" si="12"/>
        <v>2.8</v>
      </c>
      <c r="O78" s="89">
        <f t="shared" ref="O78:O89" si="27">MIN(4,N78)</f>
        <v>2.8</v>
      </c>
      <c r="P78" s="105">
        <f t="shared" si="3"/>
        <v>9.52</v>
      </c>
      <c r="Q78" s="57"/>
      <c r="R78" s="6" t="s">
        <v>27</v>
      </c>
      <c r="U78" s="9" t="str">
        <v xml:space="preserve">    Nursery (Garden Center)</v>
      </c>
      <c r="V78" s="9" t="str">
        <v xml:space="preserve">    Nursery (Garden Center)</v>
      </c>
      <c r="W78" s="9" t="str">
        <v xml:space="preserve">    Nursery (Garden Center)</v>
      </c>
      <c r="X78" s="9" t="str">
        <v xml:space="preserve">    Nursery (Garden Center)</v>
      </c>
      <c r="Y78" s="9" t="str">
        <v xml:space="preserve">    Nursery (Garden Center)</v>
      </c>
    </row>
    <row r="79" spans="2:25" ht="13.5" customHeight="1" x14ac:dyDescent="0.25">
      <c r="B79" s="81" t="s">
        <v>593</v>
      </c>
      <c r="C79" s="82"/>
      <c r="D79" s="83"/>
      <c r="E79" s="84" t="s">
        <v>160</v>
      </c>
      <c r="F79" s="85" t="s">
        <v>20</v>
      </c>
      <c r="G79" s="86">
        <v>6.94</v>
      </c>
      <c r="H79" s="87">
        <v>0.3</v>
      </c>
      <c r="I79" s="88" t="s">
        <v>77</v>
      </c>
      <c r="J79" s="89">
        <f t="shared" si="0"/>
        <v>4.8600000000000003</v>
      </c>
      <c r="K79" s="89">
        <v>5.6</v>
      </c>
      <c r="L79" s="89">
        <v>6.43</v>
      </c>
      <c r="M79" s="87">
        <v>0.5</v>
      </c>
      <c r="N79" s="89">
        <f t="shared" si="12"/>
        <v>2.8</v>
      </c>
      <c r="O79" s="89">
        <f t="shared" si="27"/>
        <v>2.8</v>
      </c>
      <c r="P79" s="105">
        <f t="shared" si="3"/>
        <v>13.61</v>
      </c>
      <c r="Q79" s="57"/>
      <c r="R79" s="6" t="s">
        <v>27</v>
      </c>
      <c r="U79" s="9" t="str">
        <v xml:space="preserve">    Home Improvement Superstore</v>
      </c>
      <c r="V79" s="9" t="str">
        <v xml:space="preserve">    Home Improvement Superstore</v>
      </c>
      <c r="W79" s="9" t="str">
        <v xml:space="preserve">    Home Improvement Superstore</v>
      </c>
      <c r="X79" s="9" t="str">
        <v xml:space="preserve">    Home Improvement Superstore</v>
      </c>
      <c r="Y79" s="9" t="str">
        <v xml:space="preserve">    Home Improvement Superstore</v>
      </c>
    </row>
    <row r="80" spans="2:25" ht="13.5" customHeight="1" x14ac:dyDescent="0.25">
      <c r="B80" s="81" t="s">
        <v>594</v>
      </c>
      <c r="C80" s="82"/>
      <c r="D80" s="83"/>
      <c r="E80" s="84" t="s">
        <v>162</v>
      </c>
      <c r="F80" s="85" t="s">
        <v>20</v>
      </c>
      <c r="G80" s="86">
        <v>2.29</v>
      </c>
      <c r="H80" s="87">
        <v>0.48</v>
      </c>
      <c r="I80" s="88" t="s">
        <v>123</v>
      </c>
      <c r="J80" s="89">
        <f t="shared" si="0"/>
        <v>1.19</v>
      </c>
      <c r="K80" s="89">
        <v>5.6</v>
      </c>
      <c r="L80" s="89">
        <v>6.43</v>
      </c>
      <c r="M80" s="87">
        <v>0.5</v>
      </c>
      <c r="N80" s="89">
        <f t="shared" si="12"/>
        <v>2.8</v>
      </c>
      <c r="O80" s="89">
        <f t="shared" si="27"/>
        <v>2.8</v>
      </c>
      <c r="P80" s="105">
        <f t="shared" si="3"/>
        <v>3.33</v>
      </c>
      <c r="Q80" s="57"/>
      <c r="R80" s="6" t="s">
        <v>27</v>
      </c>
      <c r="U80" s="9" t="str">
        <v xml:space="preserve">    Pharmacy/Drugstore w/o Drive-Thru Window</v>
      </c>
      <c r="V80" s="9" t="str">
        <v xml:space="preserve">    Pharmacy/Drugstore w/o Drive-Thru Window</v>
      </c>
      <c r="W80" s="9" t="str">
        <v xml:space="preserve">    Pharmacy/Drugstore w/o Drive-Thru Window</v>
      </c>
      <c r="X80" s="9" t="str">
        <v xml:space="preserve">    Pharmacy/Drugstore w/o Drive-Thru Window</v>
      </c>
      <c r="Y80" s="9" t="str">
        <v xml:space="preserve">    Pharmacy/Drugstore w/o Drive-Thru Window</v>
      </c>
    </row>
    <row r="81" spans="1:25" ht="13.5" customHeight="1" x14ac:dyDescent="0.25">
      <c r="B81" s="81" t="s">
        <v>595</v>
      </c>
      <c r="C81" s="82"/>
      <c r="D81" s="83"/>
      <c r="E81" s="84" t="s">
        <v>164</v>
      </c>
      <c r="F81" s="85" t="s">
        <v>20</v>
      </c>
      <c r="G81" s="86">
        <v>8.51</v>
      </c>
      <c r="H81" s="87">
        <v>0.53</v>
      </c>
      <c r="I81" s="88" t="s">
        <v>123</v>
      </c>
      <c r="J81" s="89">
        <f t="shared" si="0"/>
        <v>4</v>
      </c>
      <c r="K81" s="89">
        <v>5.6</v>
      </c>
      <c r="L81" s="89">
        <v>6.43</v>
      </c>
      <c r="M81" s="87">
        <v>0.5</v>
      </c>
      <c r="N81" s="89">
        <f t="shared" si="12"/>
        <v>2.8</v>
      </c>
      <c r="O81" s="89">
        <f t="shared" si="27"/>
        <v>2.8</v>
      </c>
      <c r="P81" s="105">
        <f t="shared" si="3"/>
        <v>11.2</v>
      </c>
      <c r="Q81" s="57"/>
      <c r="R81" s="6" t="s">
        <v>27</v>
      </c>
      <c r="U81" s="9" t="str">
        <v xml:space="preserve">    Pharmacy/Drugstore w/ Drive-Thru Window</v>
      </c>
      <c r="V81" s="9" t="str">
        <v xml:space="preserve">    Pharmacy/Drugstore w/ Drive-Thru Window</v>
      </c>
      <c r="W81" s="9" t="str">
        <v xml:space="preserve">    Pharmacy/Drugstore w/ Drive-Thru Window</v>
      </c>
      <c r="X81" s="9" t="str">
        <v xml:space="preserve">    Pharmacy/Drugstore w/ Drive-Thru Window</v>
      </c>
      <c r="Y81" s="9" t="str">
        <v xml:space="preserve">    Pharmacy/Drugstore w/ Drive-Thru Window</v>
      </c>
    </row>
    <row r="82" spans="1:25" ht="13.5" customHeight="1" x14ac:dyDescent="0.25">
      <c r="B82" s="81" t="s">
        <v>596</v>
      </c>
      <c r="C82" s="82"/>
      <c r="D82" s="83"/>
      <c r="E82" s="84" t="s">
        <v>166</v>
      </c>
      <c r="F82" s="85" t="s">
        <v>20</v>
      </c>
      <c r="G82" s="86">
        <v>10.25</v>
      </c>
      <c r="H82" s="87">
        <v>0.49</v>
      </c>
      <c r="I82" s="88" t="s">
        <v>123</v>
      </c>
      <c r="J82" s="89">
        <f t="shared" si="0"/>
        <v>5.23</v>
      </c>
      <c r="K82" s="89">
        <v>5.6</v>
      </c>
      <c r="L82" s="89">
        <v>6.43</v>
      </c>
      <c r="M82" s="87">
        <v>0.5</v>
      </c>
      <c r="N82" s="89">
        <f t="shared" si="12"/>
        <v>2.8</v>
      </c>
      <c r="O82" s="89">
        <f t="shared" si="27"/>
        <v>2.8</v>
      </c>
      <c r="P82" s="105">
        <f t="shared" si="3"/>
        <v>14.64</v>
      </c>
      <c r="Q82" s="57"/>
      <c r="R82" s="6" t="s">
        <v>27</v>
      </c>
      <c r="U82" s="9" t="str">
        <v xml:space="preserve">    Shopping Center (greater than 150,000 square feet)</v>
      </c>
      <c r="V82" s="9" t="str">
        <v xml:space="preserve">    Shopping Center (greater than 150,000 square feet)</v>
      </c>
      <c r="W82" s="9" t="str">
        <v xml:space="preserve">    Shopping Center (greater than 150,000 square feet)</v>
      </c>
      <c r="X82" s="9" t="str">
        <v xml:space="preserve">    Shopping Center (greater than 150,000 square feet)</v>
      </c>
      <c r="Y82" s="9" t="str">
        <v xml:space="preserve">    Shopping Center (greater than 150,000 square feet)</v>
      </c>
    </row>
    <row r="83" spans="1:25" ht="13.5" customHeight="1" x14ac:dyDescent="0.25">
      <c r="B83" s="83" t="s">
        <v>611</v>
      </c>
      <c r="C83" s="82"/>
      <c r="D83" s="83"/>
      <c r="E83" s="84" t="s">
        <v>167</v>
      </c>
      <c r="F83" s="85" t="s">
        <v>168</v>
      </c>
      <c r="G83" s="86">
        <v>3.4</v>
      </c>
      <c r="H83" s="87">
        <v>0.34</v>
      </c>
      <c r="I83" s="88" t="s">
        <v>123</v>
      </c>
      <c r="J83" s="89">
        <f t="shared" si="0"/>
        <v>2.2400000000000002</v>
      </c>
      <c r="K83" s="89">
        <v>5.6</v>
      </c>
      <c r="L83" s="89">
        <v>6.43</v>
      </c>
      <c r="M83" s="87">
        <v>0.5</v>
      </c>
      <c r="N83" s="89">
        <f t="shared" si="12"/>
        <v>2.8</v>
      </c>
      <c r="O83" s="89">
        <f t="shared" si="27"/>
        <v>2.8</v>
      </c>
      <c r="P83" s="105">
        <f t="shared" ref="P83:P93" si="28">ROUND(O83*$J83,2)</f>
        <v>6.27</v>
      </c>
      <c r="Q83" s="57"/>
      <c r="R83" s="6" t="s">
        <v>27</v>
      </c>
      <c r="U83" s="9" t="str">
        <v xml:space="preserve">    Shopping Plaza (between 40,000 -150,000 square feet)</v>
      </c>
      <c r="V83" s="9" t="str">
        <v xml:space="preserve">    Shopping Plaza (between 40,000 -150,000 square feet)</v>
      </c>
      <c r="W83" s="9" t="str">
        <v xml:space="preserve">    Shopping Plaza (between 40,000 -150,000 square feet)</v>
      </c>
      <c r="X83" s="9" t="str">
        <v xml:space="preserve">    Shopping Plaza (between 40,000 -150,000 square feet)</v>
      </c>
      <c r="Y83" s="9" t="str">
        <v xml:space="preserve">    Shopping Plaza (between 40,000 -150,000 square feet)</v>
      </c>
    </row>
    <row r="84" spans="1:25" ht="13.5" customHeight="1" x14ac:dyDescent="0.25">
      <c r="B84" s="83" t="s">
        <v>612</v>
      </c>
      <c r="C84" s="82"/>
      <c r="D84" s="83"/>
      <c r="E84" s="84" t="s">
        <v>169</v>
      </c>
      <c r="F84" s="85" t="s">
        <v>168</v>
      </c>
      <c r="G84" s="86">
        <v>5.19</v>
      </c>
      <c r="H84" s="87">
        <v>0.34</v>
      </c>
      <c r="I84" s="88" t="s">
        <v>123</v>
      </c>
      <c r="J84" s="89">
        <f>ROUND(G84*(1-H84),2)</f>
        <v>3.43</v>
      </c>
      <c r="K84" s="89">
        <v>5.6</v>
      </c>
      <c r="L84" s="89">
        <v>6.43</v>
      </c>
      <c r="M84" s="87">
        <v>0.5</v>
      </c>
      <c r="N84" s="89">
        <f>ROUND(K84*M84,2)</f>
        <v>2.8</v>
      </c>
      <c r="O84" s="89">
        <f>MIN(4,N84)</f>
        <v>2.8</v>
      </c>
      <c r="P84" s="105">
        <f>ROUND(O84*$J84,2)</f>
        <v>9.6</v>
      </c>
      <c r="Q84" s="57"/>
      <c r="R84" s="6" t="s">
        <v>27</v>
      </c>
      <c r="U84" s="9" t="str">
        <v xml:space="preserve">    Strip Retail Plaza (less than 40,000 square feet)</v>
      </c>
      <c r="V84" s="9" t="str">
        <v xml:space="preserve">    Strip Retail Plaza (less than 40,000 square feet)</v>
      </c>
      <c r="W84" s="9" t="str">
        <v xml:space="preserve">    Strip Retail Plaza (less than 40,000 square feet)</v>
      </c>
      <c r="X84" s="9" t="str">
        <v xml:space="preserve">    Strip Retail Plaza (less than 40,000 square feet)</v>
      </c>
      <c r="Y84" s="9" t="str">
        <v xml:space="preserve">    Strip Retail Plaza (less than 40,000 square feet)</v>
      </c>
    </row>
    <row r="85" spans="1:25" ht="13.5" customHeight="1" x14ac:dyDescent="0.25">
      <c r="B85" s="83" t="s">
        <v>613</v>
      </c>
      <c r="C85" s="82"/>
      <c r="D85" s="83"/>
      <c r="E85" s="84" t="s">
        <v>170</v>
      </c>
      <c r="F85" s="85" t="s">
        <v>168</v>
      </c>
      <c r="G85" s="86">
        <v>6.59</v>
      </c>
      <c r="H85" s="87">
        <v>0.34</v>
      </c>
      <c r="I85" s="88" t="s">
        <v>123</v>
      </c>
      <c r="J85" s="89">
        <f>ROUND(G85*(1-H85),2)</f>
        <v>4.3499999999999996</v>
      </c>
      <c r="K85" s="89">
        <v>5.6</v>
      </c>
      <c r="L85" s="89">
        <v>6.43</v>
      </c>
      <c r="M85" s="87">
        <v>0.5</v>
      </c>
      <c r="N85" s="89">
        <f>ROUND(K85*M85,2)</f>
        <v>2.8</v>
      </c>
      <c r="O85" s="89">
        <f>MIN(4,N85)</f>
        <v>2.8</v>
      </c>
      <c r="P85" s="105">
        <f>ROUND(O85*$J85,2)</f>
        <v>12.18</v>
      </c>
      <c r="Q85" s="57"/>
      <c r="R85" s="6" t="s">
        <v>27</v>
      </c>
      <c r="U85" s="9" t="str">
        <v xml:space="preserve">    Supermarket</v>
      </c>
      <c r="V85" s="9" t="str">
        <v xml:space="preserve">    Supermarket</v>
      </c>
      <c r="W85" s="9" t="str">
        <v xml:space="preserve">    Supermarket</v>
      </c>
      <c r="X85" s="9" t="str">
        <v xml:space="preserve">    Supermarket</v>
      </c>
      <c r="Y85" s="9" t="str">
        <v xml:space="preserve">    Supermarket</v>
      </c>
    </row>
    <row r="86" spans="1:25" ht="13.5" customHeight="1" x14ac:dyDescent="0.25">
      <c r="B86" s="81" t="s">
        <v>546</v>
      </c>
      <c r="C86" s="82"/>
      <c r="D86" s="83"/>
      <c r="E86" s="84" t="s">
        <v>172</v>
      </c>
      <c r="F86" s="85" t="s">
        <v>20</v>
      </c>
      <c r="G86" s="86">
        <v>8.9499999999999993</v>
      </c>
      <c r="H86" s="87">
        <v>0.36</v>
      </c>
      <c r="I86" s="88" t="s">
        <v>123</v>
      </c>
      <c r="J86" s="89">
        <f t="shared" ref="J86:J93" si="29">ROUND(G86*(1-H86),2)</f>
        <v>5.73</v>
      </c>
      <c r="K86" s="89">
        <v>5.6</v>
      </c>
      <c r="L86" s="89">
        <v>6.43</v>
      </c>
      <c r="M86" s="87">
        <v>0.5</v>
      </c>
      <c r="N86" s="89">
        <f t="shared" si="12"/>
        <v>2.8</v>
      </c>
      <c r="O86" s="89">
        <f t="shared" si="27"/>
        <v>2.8</v>
      </c>
      <c r="P86" s="105">
        <f t="shared" si="28"/>
        <v>16.04</v>
      </c>
      <c r="Q86" s="57"/>
      <c r="R86" s="6" t="s">
        <v>27</v>
      </c>
      <c r="U86" s="9" t="str">
        <v xml:space="preserve">    Toy/Children's Superstore</v>
      </c>
      <c r="V86" s="9" t="str">
        <v xml:space="preserve">    Toy/Children's Superstore</v>
      </c>
      <c r="W86" s="9" t="str">
        <v xml:space="preserve">    Toy/Children's Superstore</v>
      </c>
      <c r="X86" s="9" t="str">
        <v xml:space="preserve">    Toy/Children's Superstore</v>
      </c>
      <c r="Y86" s="9" t="str">
        <v xml:space="preserve">    Toy/Children's Superstore</v>
      </c>
    </row>
    <row r="87" spans="1:25" ht="13.5" customHeight="1" x14ac:dyDescent="0.25">
      <c r="B87" s="69" t="s">
        <v>597</v>
      </c>
      <c r="C87" s="70"/>
      <c r="D87" s="71"/>
      <c r="E87" s="72" t="s">
        <v>174</v>
      </c>
      <c r="F87" s="73" t="s">
        <v>20</v>
      </c>
      <c r="G87" s="74">
        <v>5</v>
      </c>
      <c r="H87" s="75">
        <v>0.3</v>
      </c>
      <c r="I87" s="76" t="s">
        <v>77</v>
      </c>
      <c r="J87" s="77">
        <f t="shared" si="29"/>
        <v>3.5</v>
      </c>
      <c r="K87" s="77">
        <v>5.6</v>
      </c>
      <c r="L87" s="77">
        <v>6.43</v>
      </c>
      <c r="M87" s="75">
        <v>0.5</v>
      </c>
      <c r="N87" s="77">
        <f t="shared" si="12"/>
        <v>2.8</v>
      </c>
      <c r="O87" s="77">
        <f t="shared" si="27"/>
        <v>2.8</v>
      </c>
      <c r="P87" s="115">
        <f t="shared" si="28"/>
        <v>9.8000000000000007</v>
      </c>
      <c r="Q87" s="57"/>
      <c r="R87" s="6" t="s">
        <v>27</v>
      </c>
      <c r="U87" s="9" t="str">
        <v xml:space="preserve">    Department Store</v>
      </c>
      <c r="V87" s="9" t="str">
        <v xml:space="preserve">    Department Store</v>
      </c>
      <c r="W87" s="9" t="str">
        <v xml:space="preserve">    Department Store</v>
      </c>
      <c r="X87" s="9" t="str">
        <v xml:space="preserve">    Department Store</v>
      </c>
      <c r="Y87" s="9" t="str">
        <v xml:space="preserve">    Department Store</v>
      </c>
    </row>
    <row r="88" spans="1:25" ht="13.5" customHeight="1" x14ac:dyDescent="0.25">
      <c r="B88" s="81" t="s">
        <v>548</v>
      </c>
      <c r="C88" s="82"/>
      <c r="D88" s="83"/>
      <c r="E88" s="84" t="s">
        <v>176</v>
      </c>
      <c r="F88" s="85" t="s">
        <v>20</v>
      </c>
      <c r="G88" s="86">
        <v>1.95</v>
      </c>
      <c r="H88" s="87">
        <v>0.3</v>
      </c>
      <c r="I88" s="88" t="s">
        <v>77</v>
      </c>
      <c r="J88" s="89">
        <f t="shared" si="29"/>
        <v>1.37</v>
      </c>
      <c r="K88" s="89">
        <v>5.6</v>
      </c>
      <c r="L88" s="89">
        <v>6.43</v>
      </c>
      <c r="M88" s="87">
        <v>0.5</v>
      </c>
      <c r="N88" s="89">
        <f t="shared" si="12"/>
        <v>2.8</v>
      </c>
      <c r="O88" s="89">
        <f t="shared" si="27"/>
        <v>2.8</v>
      </c>
      <c r="P88" s="105">
        <f t="shared" si="28"/>
        <v>3.84</v>
      </c>
      <c r="Q88" s="57"/>
      <c r="R88" s="6" t="s">
        <v>27</v>
      </c>
      <c r="U88" s="9" t="str">
        <v xml:space="preserve">    Liquor Store</v>
      </c>
      <c r="V88" s="9" t="str">
        <v xml:space="preserve">    Liquor Store</v>
      </c>
      <c r="W88" s="9" t="str">
        <v xml:space="preserve">    Liquor Store</v>
      </c>
      <c r="X88" s="9" t="str">
        <v xml:space="preserve">    Liquor Store</v>
      </c>
      <c r="Y88" s="9" t="str">
        <v xml:space="preserve">    Liquor Store</v>
      </c>
    </row>
    <row r="89" spans="1:25" ht="13.5" customHeight="1" thickBot="1" x14ac:dyDescent="0.3">
      <c r="B89" s="116" t="s">
        <v>598</v>
      </c>
      <c r="C89" s="117"/>
      <c r="D89" s="118"/>
      <c r="E89" s="119" t="s">
        <v>419</v>
      </c>
      <c r="F89" s="73" t="s">
        <v>20</v>
      </c>
      <c r="G89" s="74">
        <v>16.62</v>
      </c>
      <c r="H89" s="75">
        <v>0.3</v>
      </c>
      <c r="I89" s="76" t="s">
        <v>77</v>
      </c>
      <c r="J89" s="77">
        <f t="shared" si="29"/>
        <v>11.63</v>
      </c>
      <c r="K89" s="77">
        <v>5.6</v>
      </c>
      <c r="L89" s="77">
        <v>6.43</v>
      </c>
      <c r="M89" s="75">
        <v>0.5</v>
      </c>
      <c r="N89" s="77">
        <f t="shared" si="12"/>
        <v>2.8</v>
      </c>
      <c r="O89" s="77">
        <f t="shared" si="27"/>
        <v>2.8</v>
      </c>
      <c r="P89" s="115">
        <f>ROUND(O89*$J89,2)</f>
        <v>32.56</v>
      </c>
      <c r="Q89" s="57"/>
      <c r="U89" s="9" t="str">
        <v>SERVICES</v>
      </c>
      <c r="V89" s="9" t="str">
        <v>SERVICES</v>
      </c>
      <c r="W89" s="9" t="str">
        <v>SERVICES</v>
      </c>
      <c r="X89" s="9" t="str">
        <v>SERVICES</v>
      </c>
      <c r="Y89" s="9" t="str">
        <v>SERVICES</v>
      </c>
    </row>
    <row r="90" spans="1:25" ht="13.5" customHeight="1" x14ac:dyDescent="0.25">
      <c r="B90" s="107" t="s">
        <v>177</v>
      </c>
      <c r="C90" s="108"/>
      <c r="D90" s="109"/>
      <c r="E90" s="35"/>
      <c r="F90" s="36"/>
      <c r="G90" s="37"/>
      <c r="H90" s="38"/>
      <c r="I90" s="39"/>
      <c r="J90" s="40"/>
      <c r="K90" s="40"/>
      <c r="L90" s="40"/>
      <c r="M90" s="38"/>
      <c r="N90" s="40"/>
      <c r="O90" s="40"/>
      <c r="P90" s="114"/>
      <c r="Q90" s="57"/>
      <c r="U90" s="9" t="str">
        <v xml:space="preserve">    Walk-In Bank</v>
      </c>
      <c r="V90" s="9" t="str">
        <v xml:space="preserve">    Walk-In Bank</v>
      </c>
      <c r="W90" s="9" t="str">
        <v xml:space="preserve">    Walk-In Bank</v>
      </c>
      <c r="X90" s="9" t="str">
        <v xml:space="preserve">    Walk-In Bank</v>
      </c>
      <c r="Y90" s="9" t="str">
        <v xml:space="preserve">    Walk-In Bank</v>
      </c>
    </row>
    <row r="91" spans="1:25" ht="13.5" customHeight="1" x14ac:dyDescent="0.25">
      <c r="B91" s="81" t="s">
        <v>549</v>
      </c>
      <c r="C91" s="82"/>
      <c r="D91" s="83"/>
      <c r="E91" s="84" t="s">
        <v>179</v>
      </c>
      <c r="F91" s="85" t="s">
        <v>20</v>
      </c>
      <c r="G91" s="86">
        <v>12.13</v>
      </c>
      <c r="H91" s="87">
        <v>0.4</v>
      </c>
      <c r="I91" s="88" t="s">
        <v>77</v>
      </c>
      <c r="J91" s="89">
        <f t="shared" si="29"/>
        <v>7.28</v>
      </c>
      <c r="K91" s="89">
        <v>4.45</v>
      </c>
      <c r="L91" s="89">
        <v>3.39</v>
      </c>
      <c r="M91" s="87">
        <v>0.5</v>
      </c>
      <c r="N91" s="89">
        <f t="shared" si="12"/>
        <v>2.23</v>
      </c>
      <c r="O91" s="89">
        <f>MIN(4,N91)</f>
        <v>2.23</v>
      </c>
      <c r="P91" s="105">
        <f t="shared" si="28"/>
        <v>16.23</v>
      </c>
      <c r="Q91" s="57"/>
      <c r="R91" s="6" t="s">
        <v>27</v>
      </c>
      <c r="U91" s="9" t="str">
        <v xml:space="preserve">    Drive-In Bank</v>
      </c>
      <c r="V91" s="9" t="str">
        <v xml:space="preserve">    Drive-In Bank</v>
      </c>
      <c r="W91" s="9" t="str">
        <v xml:space="preserve">    Drive-In Bank</v>
      </c>
      <c r="X91" s="9" t="str">
        <v xml:space="preserve">    Drive-In Bank</v>
      </c>
      <c r="Y91" s="9" t="str">
        <v xml:space="preserve">    Drive-In Bank</v>
      </c>
    </row>
    <row r="92" spans="1:25" ht="13.5" customHeight="1" x14ac:dyDescent="0.25">
      <c r="B92" s="81" t="s">
        <v>550</v>
      </c>
      <c r="C92" s="94"/>
      <c r="D92" s="83"/>
      <c r="E92" s="96" t="s">
        <v>181</v>
      </c>
      <c r="F92" s="104" t="s">
        <v>182</v>
      </c>
      <c r="G92" s="97">
        <v>21.01</v>
      </c>
      <c r="H92" s="98">
        <v>0.47</v>
      </c>
      <c r="I92" s="99" t="s">
        <v>123</v>
      </c>
      <c r="J92" s="100">
        <f t="shared" si="29"/>
        <v>11.14</v>
      </c>
      <c r="K92" s="100">
        <v>4.45</v>
      </c>
      <c r="L92" s="100">
        <v>3.39</v>
      </c>
      <c r="M92" s="98">
        <v>0.5</v>
      </c>
      <c r="N92" s="100">
        <f t="shared" si="12"/>
        <v>2.23</v>
      </c>
      <c r="O92" s="100">
        <f>MIN(4,N92)</f>
        <v>2.23</v>
      </c>
      <c r="P92" s="92">
        <f t="shared" si="28"/>
        <v>24.84</v>
      </c>
      <c r="Q92" s="57"/>
      <c r="R92" s="6" t="s">
        <v>27</v>
      </c>
      <c r="U92" s="9" t="str">
        <v xml:space="preserve">    Hair Salon</v>
      </c>
      <c r="V92" s="9" t="str">
        <v xml:space="preserve">    Hair Salon</v>
      </c>
      <c r="W92" s="9" t="str">
        <v xml:space="preserve">    Hair Salon</v>
      </c>
      <c r="X92" s="9" t="str">
        <v xml:space="preserve">    Hair Salon</v>
      </c>
      <c r="Y92" s="9" t="str">
        <v xml:space="preserve">    Hair Salon</v>
      </c>
    </row>
    <row r="93" spans="1:25" ht="13.5" customHeight="1" thickBot="1" x14ac:dyDescent="0.3">
      <c r="B93" s="45" t="s">
        <v>551</v>
      </c>
      <c r="C93" s="46"/>
      <c r="D93" s="47"/>
      <c r="E93" s="48" t="s">
        <v>184</v>
      </c>
      <c r="F93" s="102" t="s">
        <v>168</v>
      </c>
      <c r="G93" s="50">
        <v>1.45</v>
      </c>
      <c r="H93" s="51">
        <v>0.3</v>
      </c>
      <c r="I93" s="52" t="s">
        <v>77</v>
      </c>
      <c r="J93" s="53">
        <f t="shared" si="29"/>
        <v>1.02</v>
      </c>
      <c r="K93" s="53">
        <v>6.41</v>
      </c>
      <c r="L93" s="53">
        <v>3.39</v>
      </c>
      <c r="M93" s="51">
        <v>0.5</v>
      </c>
      <c r="N93" s="53">
        <f t="shared" si="12"/>
        <v>3.21</v>
      </c>
      <c r="O93" s="53">
        <f>MIN(4,N93)</f>
        <v>3.21</v>
      </c>
      <c r="P93" s="56">
        <f t="shared" si="28"/>
        <v>3.27</v>
      </c>
      <c r="Q93" s="57"/>
      <c r="R93" s="6" t="s">
        <v>27</v>
      </c>
    </row>
    <row r="94" spans="1:25" x14ac:dyDescent="0.25">
      <c r="A94" s="1"/>
      <c r="B94" s="301"/>
      <c r="C94" s="301"/>
      <c r="D94" s="301"/>
      <c r="E94" s="301"/>
      <c r="F94" s="301"/>
      <c r="G94" s="4"/>
      <c r="H94" s="124"/>
      <c r="I94" s="125"/>
      <c r="J94" s="126"/>
      <c r="K94" s="126"/>
      <c r="L94" s="126"/>
      <c r="M94" s="127"/>
      <c r="N94" s="126"/>
      <c r="O94" s="125"/>
      <c r="P94" s="125"/>
      <c r="Q94" s="3"/>
    </row>
    <row r="95" spans="1:25" x14ac:dyDescent="0.25">
      <c r="A95" s="1"/>
      <c r="B95" s="302">
        <v>1</v>
      </c>
      <c r="C95" s="302">
        <v>2</v>
      </c>
      <c r="D95" s="302">
        <v>3</v>
      </c>
      <c r="E95" s="302">
        <v>4</v>
      </c>
      <c r="F95" s="302">
        <v>5</v>
      </c>
      <c r="G95" s="4">
        <v>6</v>
      </c>
      <c r="H95" s="128">
        <v>7</v>
      </c>
      <c r="I95" s="125">
        <v>8</v>
      </c>
      <c r="J95" s="126">
        <v>9</v>
      </c>
      <c r="K95" s="126">
        <v>10</v>
      </c>
      <c r="L95" s="126">
        <v>11</v>
      </c>
      <c r="M95" s="127">
        <v>0.12</v>
      </c>
      <c r="N95" s="126">
        <v>13</v>
      </c>
      <c r="O95" s="125">
        <v>14</v>
      </c>
      <c r="P95" s="125">
        <v>15</v>
      </c>
      <c r="Q95" s="3"/>
    </row>
    <row r="96" spans="1:25" x14ac:dyDescent="0.25">
      <c r="A96" s="1"/>
      <c r="B96" s="302"/>
      <c r="C96" s="302"/>
      <c r="D96" s="302"/>
      <c r="E96" s="302"/>
      <c r="F96" s="302"/>
      <c r="G96" s="4"/>
      <c r="H96" s="129"/>
      <c r="I96" s="125"/>
      <c r="J96" s="126"/>
      <c r="K96" s="126"/>
      <c r="L96" s="126"/>
      <c r="M96" s="127"/>
      <c r="N96" s="126"/>
      <c r="O96" s="125"/>
      <c r="P96" s="125"/>
      <c r="Q96" s="3"/>
    </row>
    <row r="97" spans="1:17" ht="12" customHeight="1" x14ac:dyDescent="0.25">
      <c r="A97" s="1"/>
      <c r="B97" s="302"/>
      <c r="C97" s="302"/>
      <c r="D97" s="302"/>
      <c r="E97" s="302"/>
      <c r="F97" s="302"/>
      <c r="G97" s="4"/>
      <c r="H97" s="129"/>
      <c r="I97" s="125"/>
      <c r="J97" s="126"/>
      <c r="K97" s="126"/>
      <c r="L97" s="126"/>
      <c r="M97" s="127"/>
      <c r="N97" s="126"/>
      <c r="O97" s="125"/>
      <c r="P97" s="125"/>
      <c r="Q97" s="3"/>
    </row>
    <row r="98" spans="1:17" x14ac:dyDescent="0.25">
      <c r="A98" s="1"/>
      <c r="B98" s="1"/>
      <c r="C98" s="1"/>
      <c r="D98" s="1"/>
      <c r="E98" s="3"/>
      <c r="F98" s="3"/>
      <c r="G98" s="3"/>
      <c r="H98" s="3"/>
      <c r="I98" s="3"/>
      <c r="J98" s="3"/>
      <c r="K98" s="3"/>
      <c r="L98" s="3"/>
      <c r="M98" s="3"/>
      <c r="N98" s="3"/>
      <c r="O98" s="3"/>
      <c r="P98" s="3"/>
      <c r="Q98" s="3"/>
    </row>
  </sheetData>
  <sheetProtection insertRows="0"/>
  <mergeCells count="2">
    <mergeCell ref="B2:S2"/>
    <mergeCell ref="B3:D3"/>
  </mergeCells>
  <printOptions horizontalCentered="1"/>
  <pageMargins left="0.7" right="0.7" top="0.75" bottom="0.75" header="0.3" footer="0.3"/>
  <pageSetup paperSize="257" scale="88" orientation="landscape" r:id="rId1"/>
  <headerFooter alignWithMargins="0"/>
  <ignoredErrors>
    <ignoredError sqref="E20:E2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4.4" x14ac:dyDescent="0.3"/>
  <sheetData>
    <row r="5" spans="1:4" x14ac:dyDescent="0.3">
      <c r="A5" t="s">
        <v>323</v>
      </c>
    </row>
    <row r="6" spans="1:4" x14ac:dyDescent="0.3">
      <c r="A6" s="316" t="s">
        <v>324</v>
      </c>
      <c r="B6" s="316" t="s">
        <v>264</v>
      </c>
      <c r="C6" s="316" t="s">
        <v>325</v>
      </c>
      <c r="D6" s="316" t="s">
        <v>326</v>
      </c>
    </row>
    <row r="7" spans="1:4" x14ac:dyDescent="0.3">
      <c r="A7" s="328"/>
      <c r="B7" s="316"/>
      <c r="C7" s="316"/>
      <c r="D7" s="316"/>
    </row>
    <row r="8" spans="1:4" x14ac:dyDescent="0.3">
      <c r="A8" s="328">
        <v>0</v>
      </c>
      <c r="B8" s="328">
        <v>0</v>
      </c>
      <c r="C8" s="329">
        <v>0</v>
      </c>
      <c r="D8" s="328">
        <v>0</v>
      </c>
    </row>
    <row r="9" spans="1:4" x14ac:dyDescent="0.3">
      <c r="A9" s="328">
        <v>0.5</v>
      </c>
      <c r="B9" s="328">
        <v>0.1</v>
      </c>
      <c r="C9" s="329">
        <v>0.25</v>
      </c>
      <c r="D9" s="328">
        <v>0.25</v>
      </c>
    </row>
    <row r="10" spans="1:4" x14ac:dyDescent="0.3">
      <c r="A10" s="321"/>
      <c r="B10" s="328">
        <v>0.15</v>
      </c>
      <c r="C10" s="329">
        <v>0.3</v>
      </c>
      <c r="D10" s="321"/>
    </row>
    <row r="11" spans="1:4" x14ac:dyDescent="0.3">
      <c r="A11" s="321"/>
      <c r="B11" s="328">
        <v>0.2</v>
      </c>
      <c r="C11" s="329">
        <v>0.35</v>
      </c>
      <c r="D11" s="321"/>
    </row>
    <row r="12" spans="1:4" x14ac:dyDescent="0.3">
      <c r="A12" s="321"/>
      <c r="B12" s="328">
        <v>0.25</v>
      </c>
      <c r="C12" s="329">
        <v>0.4</v>
      </c>
      <c r="D12" s="321"/>
    </row>
    <row r="13" spans="1:4" x14ac:dyDescent="0.3">
      <c r="A13" s="321"/>
      <c r="B13" s="328"/>
      <c r="C13" s="329">
        <v>0.45</v>
      </c>
      <c r="D13" s="321"/>
    </row>
    <row r="14" spans="1:4" x14ac:dyDescent="0.3">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3.2" x14ac:dyDescent="0.25"/>
  <cols>
    <col min="1" max="1" width="9.109375" style="189"/>
    <col min="2" max="2" width="44.88671875" style="189" customWidth="1"/>
    <col min="3" max="3" width="9.109375" style="189"/>
    <col min="4" max="4" width="11.109375" style="189" customWidth="1"/>
    <col min="5" max="12" width="9.109375" style="189" customWidth="1"/>
    <col min="13" max="14" width="9.109375" style="189"/>
    <col min="15" max="16" width="12.109375" style="189" customWidth="1"/>
    <col min="17"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6" ht="13.8" thickBot="1" x14ac:dyDescent="0.3"/>
    <row r="2" spans="2:16"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5">
      <c r="B3" s="198"/>
      <c r="C3" s="199"/>
      <c r="D3" s="200"/>
      <c r="E3" s="201"/>
      <c r="F3" s="202"/>
      <c r="G3" s="200"/>
      <c r="H3" s="201"/>
      <c r="I3" s="201"/>
      <c r="J3" s="202"/>
      <c r="K3" s="203"/>
      <c r="L3" s="201">
        <v>6</v>
      </c>
      <c r="M3" s="204"/>
      <c r="O3" s="205"/>
      <c r="P3" s="205"/>
    </row>
    <row r="4" spans="2:16" ht="15" customHeight="1" thickBot="1" x14ac:dyDescent="0.3">
      <c r="B4" s="206"/>
      <c r="C4" s="207"/>
      <c r="D4" s="208"/>
      <c r="E4" s="209"/>
      <c r="F4" s="210"/>
      <c r="G4" s="208"/>
      <c r="H4" s="209"/>
      <c r="I4" s="209"/>
      <c r="J4" s="210"/>
      <c r="K4" s="211"/>
      <c r="L4" s="208"/>
      <c r="M4" s="212"/>
      <c r="O4" s="213"/>
      <c r="P4" s="213"/>
    </row>
    <row r="5" spans="2:16" ht="15" customHeight="1" thickTop="1" thickBot="1" x14ac:dyDescent="0.3">
      <c r="B5" s="214"/>
      <c r="C5" s="191"/>
      <c r="D5" s="192"/>
      <c r="E5" s="193"/>
      <c r="F5" s="194"/>
      <c r="G5" s="192"/>
      <c r="H5" s="193"/>
      <c r="I5" s="193"/>
      <c r="J5" s="194"/>
      <c r="K5" s="215"/>
      <c r="L5" s="192"/>
      <c r="M5" s="216"/>
    </row>
    <row r="6" spans="2:16" ht="15" customHeight="1" thickTop="1" x14ac:dyDescent="0.25">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5">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5">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5">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5">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5">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5">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5">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3">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5">
      <c r="B15" s="1"/>
      <c r="C15" s="2"/>
      <c r="D15" s="3"/>
      <c r="E15" s="4"/>
      <c r="F15" s="298" t="s">
        <v>256</v>
      </c>
      <c r="G15" s="3"/>
      <c r="H15" s="4"/>
      <c r="I15" s="4"/>
      <c r="J15" s="5"/>
      <c r="K15" s="4"/>
      <c r="L15" s="3"/>
      <c r="M15" s="3"/>
    </row>
    <row r="16" spans="2:16" x14ac:dyDescent="0.25">
      <c r="B16" s="1"/>
      <c r="C16" s="2"/>
      <c r="D16" s="3"/>
      <c r="E16" s="4"/>
      <c r="F16" s="299" t="s">
        <v>257</v>
      </c>
      <c r="G16" s="3"/>
      <c r="H16" s="4"/>
      <c r="I16" s="4"/>
      <c r="J16" s="5"/>
      <c r="K16" s="4"/>
      <c r="L16" s="3"/>
      <c r="M16" s="3"/>
    </row>
    <row r="17" spans="2:13" x14ac:dyDescent="0.25">
      <c r="B17" s="1"/>
      <c r="C17" s="2"/>
      <c r="D17" s="3"/>
      <c r="E17" s="4"/>
      <c r="F17" s="300" t="s">
        <v>258</v>
      </c>
      <c r="G17" s="3"/>
      <c r="H17" s="4"/>
      <c r="I17" s="4"/>
      <c r="J17" s="5"/>
      <c r="K17" s="4"/>
      <c r="L17" s="3"/>
      <c r="M17" s="3"/>
    </row>
    <row r="18" spans="2:13" x14ac:dyDescent="0.25">
      <c r="B18" s="1"/>
      <c r="C18" s="2"/>
      <c r="D18" s="3"/>
      <c r="E18" s="4"/>
      <c r="F18" s="300" t="s">
        <v>259</v>
      </c>
      <c r="G18" s="3"/>
      <c r="H18" s="4"/>
      <c r="I18" s="4"/>
      <c r="J18" s="5"/>
      <c r="K18" s="4"/>
      <c r="L18" s="3"/>
      <c r="M18" s="3"/>
    </row>
    <row r="20" spans="2:13" x14ac:dyDescent="0.25">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09375" defaultRowHeight="13.2" x14ac:dyDescent="0.25"/>
  <cols>
    <col min="1" max="1" width="9.109375" style="160"/>
    <col min="2" max="2" width="36.109375" style="160" customWidth="1"/>
    <col min="3" max="3" width="1.109375" style="160" customWidth="1"/>
    <col min="4" max="6" width="20.88671875" style="160" customWidth="1"/>
    <col min="7" max="7" width="16.88671875" style="160" customWidth="1"/>
    <col min="8" max="16384" width="9.109375" style="160"/>
  </cols>
  <sheetData>
    <row r="2" spans="1:9" ht="21" thickBot="1" x14ac:dyDescent="0.4">
      <c r="B2" s="695"/>
      <c r="C2" s="695"/>
    </row>
    <row r="3" spans="1:9" s="161" customFormat="1" ht="67.5" customHeight="1" thickTop="1" thickBot="1" x14ac:dyDescent="0.35">
      <c r="B3" s="162" t="s">
        <v>216</v>
      </c>
      <c r="C3" s="163"/>
      <c r="D3" s="696" t="s">
        <v>217</v>
      </c>
      <c r="E3" s="697"/>
      <c r="F3" s="697"/>
      <c r="G3" s="697"/>
    </row>
    <row r="4" spans="1:9" s="164" customFormat="1" ht="54" customHeight="1" thickTop="1" thickBot="1" x14ac:dyDescent="0.35">
      <c r="B4" s="165" t="s">
        <v>218</v>
      </c>
      <c r="C4" s="166"/>
      <c r="D4" s="167" t="s">
        <v>219</v>
      </c>
      <c r="E4" s="168" t="s">
        <v>220</v>
      </c>
      <c r="F4" s="168" t="s">
        <v>270</v>
      </c>
      <c r="G4" s="168" t="s">
        <v>271</v>
      </c>
    </row>
    <row r="5" spans="1:9" ht="16.2" thickTop="1" x14ac:dyDescent="0.3">
      <c r="A5" s="160" t="s">
        <v>123</v>
      </c>
      <c r="B5" s="169" t="s">
        <v>123</v>
      </c>
      <c r="C5" s="170"/>
      <c r="D5" s="171">
        <v>989</v>
      </c>
      <c r="E5" s="172">
        <v>2158</v>
      </c>
      <c r="F5" s="172">
        <v>2025</v>
      </c>
      <c r="G5" s="172">
        <v>1642</v>
      </c>
      <c r="H5" s="160">
        <f>IF(D5&lt;852,1,0)</f>
        <v>0</v>
      </c>
      <c r="I5" s="173"/>
    </row>
    <row r="6" spans="1:9" ht="15.6" x14ac:dyDescent="0.3">
      <c r="A6" s="160" t="s">
        <v>185</v>
      </c>
      <c r="B6" s="174" t="s">
        <v>185</v>
      </c>
      <c r="C6" s="170"/>
      <c r="D6" s="175">
        <v>63</v>
      </c>
      <c r="E6" s="176">
        <v>228</v>
      </c>
      <c r="F6" s="176">
        <v>205</v>
      </c>
      <c r="G6" s="176">
        <v>355</v>
      </c>
      <c r="H6" s="160">
        <f t="shared" ref="H6:H25" si="0">IF(D6&lt;852,1,0)</f>
        <v>1</v>
      </c>
      <c r="I6" s="173"/>
    </row>
    <row r="7" spans="1:9" ht="15.6" x14ac:dyDescent="0.3">
      <c r="A7" s="160" t="s">
        <v>77</v>
      </c>
      <c r="B7" s="169" t="s">
        <v>77</v>
      </c>
      <c r="C7" s="170"/>
      <c r="D7" s="171">
        <v>2014</v>
      </c>
      <c r="E7" s="172">
        <v>2419</v>
      </c>
      <c r="F7" s="172">
        <v>3316</v>
      </c>
      <c r="G7" s="172">
        <v>3128</v>
      </c>
      <c r="H7" s="160">
        <f t="shared" si="0"/>
        <v>0</v>
      </c>
      <c r="I7" s="173"/>
    </row>
    <row r="8" spans="1:9" ht="15.6" x14ac:dyDescent="0.3">
      <c r="A8" s="160" t="s">
        <v>158</v>
      </c>
      <c r="B8" s="174" t="s">
        <v>158</v>
      </c>
      <c r="C8" s="170"/>
      <c r="D8" s="175">
        <v>640</v>
      </c>
      <c r="E8" s="176">
        <v>1323</v>
      </c>
      <c r="F8" s="176">
        <v>1144</v>
      </c>
      <c r="G8" s="176">
        <v>1781</v>
      </c>
      <c r="H8" s="160">
        <f t="shared" si="0"/>
        <v>1</v>
      </c>
      <c r="I8" s="173"/>
    </row>
    <row r="9" spans="1:9" ht="15.6" x14ac:dyDescent="0.3">
      <c r="A9" s="160" t="s">
        <v>186</v>
      </c>
      <c r="B9" s="169" t="s">
        <v>186</v>
      </c>
      <c r="C9" s="170"/>
      <c r="D9" s="171">
        <v>987</v>
      </c>
      <c r="E9" s="172">
        <v>966</v>
      </c>
      <c r="F9" s="172">
        <v>463</v>
      </c>
      <c r="G9" s="172">
        <v>834</v>
      </c>
      <c r="H9" s="160">
        <f t="shared" si="0"/>
        <v>0</v>
      </c>
      <c r="I9" s="173"/>
    </row>
    <row r="10" spans="1:9" ht="15.6" x14ac:dyDescent="0.3">
      <c r="A10" s="160" t="s">
        <v>187</v>
      </c>
      <c r="B10" s="174" t="s">
        <v>187</v>
      </c>
      <c r="C10" s="170"/>
      <c r="D10" s="175">
        <v>969</v>
      </c>
      <c r="E10" s="176">
        <v>2708</v>
      </c>
      <c r="F10" s="176">
        <v>3449</v>
      </c>
      <c r="G10" s="176">
        <v>2927</v>
      </c>
      <c r="H10" s="160">
        <f t="shared" si="0"/>
        <v>0</v>
      </c>
      <c r="I10" s="173"/>
    </row>
    <row r="11" spans="1:9" ht="15.6" x14ac:dyDescent="0.3">
      <c r="A11" s="160" t="s">
        <v>188</v>
      </c>
      <c r="B11" s="169" t="s">
        <v>188</v>
      </c>
      <c r="C11" s="170"/>
      <c r="D11" s="171">
        <v>387</v>
      </c>
      <c r="E11" s="172">
        <v>998</v>
      </c>
      <c r="F11" s="172">
        <v>675</v>
      </c>
      <c r="G11" s="172">
        <v>743</v>
      </c>
      <c r="H11" s="160">
        <f t="shared" si="0"/>
        <v>1</v>
      </c>
      <c r="I11" s="173"/>
    </row>
    <row r="12" spans="1:9" ht="15.6" x14ac:dyDescent="0.3">
      <c r="A12" s="160" t="s">
        <v>189</v>
      </c>
      <c r="B12" s="174" t="s">
        <v>189</v>
      </c>
      <c r="C12" s="170"/>
      <c r="D12" s="175">
        <v>755</v>
      </c>
      <c r="E12" s="176">
        <v>2091</v>
      </c>
      <c r="F12" s="176">
        <v>1799</v>
      </c>
      <c r="G12" s="176">
        <v>2055</v>
      </c>
      <c r="H12" s="160">
        <f t="shared" si="0"/>
        <v>1</v>
      </c>
      <c r="I12" s="173"/>
    </row>
    <row r="13" spans="1:9" ht="15.6" x14ac:dyDescent="0.3">
      <c r="A13" s="160" t="s">
        <v>221</v>
      </c>
      <c r="B13" s="169" t="s">
        <v>221</v>
      </c>
      <c r="C13" s="170"/>
      <c r="D13" s="171">
        <v>619</v>
      </c>
      <c r="E13" s="172">
        <v>1562</v>
      </c>
      <c r="F13" s="172">
        <v>441</v>
      </c>
      <c r="G13" s="172">
        <v>0</v>
      </c>
      <c r="H13" s="160">
        <f t="shared" si="0"/>
        <v>1</v>
      </c>
      <c r="I13" s="173"/>
    </row>
    <row r="14" spans="1:9" ht="15.6" x14ac:dyDescent="0.3">
      <c r="A14" s="160" t="s">
        <v>190</v>
      </c>
      <c r="B14" s="174" t="s">
        <v>190</v>
      </c>
      <c r="C14" s="170"/>
      <c r="D14" s="175">
        <v>1450</v>
      </c>
      <c r="E14" s="176">
        <v>2551</v>
      </c>
      <c r="F14" s="176">
        <v>3164</v>
      </c>
      <c r="G14" s="176">
        <v>6367</v>
      </c>
      <c r="H14" s="160">
        <f t="shared" si="0"/>
        <v>0</v>
      </c>
      <c r="I14" s="173"/>
    </row>
    <row r="15" spans="1:9" ht="15.6" x14ac:dyDescent="0.3">
      <c r="A15" s="160" t="s">
        <v>191</v>
      </c>
      <c r="B15" s="169" t="s">
        <v>191</v>
      </c>
      <c r="C15" s="170"/>
      <c r="D15" s="171">
        <v>742</v>
      </c>
      <c r="E15" s="172">
        <v>1283</v>
      </c>
      <c r="F15" s="172">
        <v>845</v>
      </c>
      <c r="G15" s="172">
        <v>2742</v>
      </c>
      <c r="H15" s="160">
        <f t="shared" si="0"/>
        <v>1</v>
      </c>
      <c r="I15" s="173"/>
    </row>
    <row r="16" spans="1:9" ht="15.6" x14ac:dyDescent="0.3">
      <c r="A16" s="160" t="s">
        <v>192</v>
      </c>
      <c r="B16" s="174" t="s">
        <v>192</v>
      </c>
      <c r="C16" s="170"/>
      <c r="D16" s="175">
        <v>1632</v>
      </c>
      <c r="E16" s="176">
        <v>1014</v>
      </c>
      <c r="F16" s="176">
        <v>3560</v>
      </c>
      <c r="G16" s="176">
        <v>3556</v>
      </c>
      <c r="H16" s="160">
        <f t="shared" si="0"/>
        <v>0</v>
      </c>
      <c r="I16" s="173"/>
    </row>
    <row r="17" spans="1:9" ht="15.6" x14ac:dyDescent="0.3">
      <c r="B17" s="169" t="s">
        <v>193</v>
      </c>
      <c r="C17" s="177"/>
      <c r="D17" s="171">
        <v>492</v>
      </c>
      <c r="E17" s="172">
        <v>492</v>
      </c>
      <c r="F17" s="172">
        <v>492</v>
      </c>
      <c r="G17" s="172">
        <v>2756</v>
      </c>
      <c r="H17" s="160">
        <f t="shared" si="0"/>
        <v>1</v>
      </c>
      <c r="I17" s="173"/>
    </row>
    <row r="18" spans="1:9" ht="15.6" x14ac:dyDescent="0.3">
      <c r="A18" s="160" t="s">
        <v>194</v>
      </c>
      <c r="B18" s="178" t="s">
        <v>194</v>
      </c>
      <c r="C18" s="179"/>
      <c r="D18" s="180">
        <v>1028</v>
      </c>
      <c r="E18" s="181">
        <v>2398</v>
      </c>
      <c r="F18" s="181">
        <v>2984</v>
      </c>
      <c r="G18" s="181">
        <v>4605</v>
      </c>
      <c r="H18" s="160">
        <f t="shared" si="0"/>
        <v>0</v>
      </c>
      <c r="I18" s="173"/>
    </row>
    <row r="19" spans="1:9" ht="15.6" x14ac:dyDescent="0.3">
      <c r="A19" s="160" t="s">
        <v>195</v>
      </c>
      <c r="B19" s="169" t="s">
        <v>195</v>
      </c>
      <c r="C19" s="177"/>
      <c r="D19" s="171">
        <v>726</v>
      </c>
      <c r="E19" s="172">
        <v>2322</v>
      </c>
      <c r="F19" s="172">
        <v>1826</v>
      </c>
      <c r="G19" s="172">
        <v>3727</v>
      </c>
      <c r="H19" s="160">
        <f t="shared" si="0"/>
        <v>1</v>
      </c>
      <c r="I19" s="173"/>
    </row>
    <row r="20" spans="1:9" ht="15.6" x14ac:dyDescent="0.3">
      <c r="A20" s="160" t="s">
        <v>196</v>
      </c>
      <c r="B20" s="174" t="s">
        <v>196</v>
      </c>
      <c r="C20" s="170"/>
      <c r="D20" s="175">
        <v>567</v>
      </c>
      <c r="E20" s="176">
        <v>2921</v>
      </c>
      <c r="F20" s="176">
        <v>3457</v>
      </c>
      <c r="G20" s="176">
        <v>2542</v>
      </c>
      <c r="H20" s="160">
        <f t="shared" si="0"/>
        <v>1</v>
      </c>
      <c r="I20" s="173"/>
    </row>
    <row r="21" spans="1:9" ht="15.6" x14ac:dyDescent="0.3">
      <c r="B21" s="169" t="s">
        <v>197</v>
      </c>
      <c r="C21" s="177"/>
      <c r="D21" s="171">
        <v>3269</v>
      </c>
      <c r="E21" s="172">
        <v>3269</v>
      </c>
      <c r="F21" s="172">
        <v>3269</v>
      </c>
      <c r="G21" s="172">
        <v>4416</v>
      </c>
      <c r="I21" s="173"/>
    </row>
    <row r="22" spans="1:9" ht="15.6" x14ac:dyDescent="0.3">
      <c r="A22" s="160" t="s">
        <v>222</v>
      </c>
      <c r="B22" s="174" t="s">
        <v>222</v>
      </c>
      <c r="C22" s="170"/>
      <c r="D22" s="175">
        <v>121</v>
      </c>
      <c r="E22" s="176">
        <v>860</v>
      </c>
      <c r="F22" s="176">
        <v>1356</v>
      </c>
      <c r="G22" s="176">
        <v>0</v>
      </c>
      <c r="H22" s="160">
        <f t="shared" si="0"/>
        <v>1</v>
      </c>
      <c r="I22" s="173"/>
    </row>
    <row r="23" spans="1:9" ht="15.6" x14ac:dyDescent="0.3">
      <c r="A23" s="160" t="s">
        <v>198</v>
      </c>
      <c r="B23" s="169" t="s">
        <v>198</v>
      </c>
      <c r="C23" s="170"/>
      <c r="D23" s="171">
        <v>999</v>
      </c>
      <c r="E23" s="172">
        <v>2312</v>
      </c>
      <c r="F23" s="172">
        <v>3806</v>
      </c>
      <c r="G23" s="172">
        <v>3294</v>
      </c>
      <c r="H23" s="160">
        <f t="shared" si="0"/>
        <v>0</v>
      </c>
      <c r="I23" s="173"/>
    </row>
    <row r="24" spans="1:9" ht="15.6" x14ac:dyDescent="0.3">
      <c r="A24" s="160" t="s">
        <v>199</v>
      </c>
      <c r="B24" s="174" t="s">
        <v>199</v>
      </c>
      <c r="C24" s="170"/>
      <c r="D24" s="175">
        <v>1213</v>
      </c>
      <c r="E24" s="176">
        <v>2370</v>
      </c>
      <c r="F24" s="176">
        <v>2348</v>
      </c>
      <c r="G24" s="176">
        <v>2588</v>
      </c>
      <c r="H24" s="160">
        <f t="shared" si="0"/>
        <v>0</v>
      </c>
      <c r="I24" s="173"/>
    </row>
    <row r="25" spans="1:9" ht="16.2" thickBot="1" x14ac:dyDescent="0.35">
      <c r="A25" s="160" t="s">
        <v>200</v>
      </c>
      <c r="B25" s="182" t="s">
        <v>200</v>
      </c>
      <c r="C25" s="183"/>
      <c r="D25" s="184">
        <v>1618</v>
      </c>
      <c r="E25" s="185">
        <v>2962</v>
      </c>
      <c r="F25" s="185">
        <v>3706</v>
      </c>
      <c r="G25" s="185">
        <v>6101</v>
      </c>
      <c r="H25" s="160">
        <f t="shared" si="0"/>
        <v>0</v>
      </c>
      <c r="I25" s="173"/>
    </row>
    <row r="26" spans="1:9" ht="13.8" thickTop="1" x14ac:dyDescent="0.25">
      <c r="B26" s="698"/>
      <c r="C26" s="698"/>
      <c r="D26" s="698"/>
      <c r="E26" s="698"/>
      <c r="F26" s="698"/>
    </row>
    <row r="27" spans="1:9" x14ac:dyDescent="0.25">
      <c r="B27" s="160">
        <v>1</v>
      </c>
      <c r="C27" s="160">
        <v>2</v>
      </c>
      <c r="D27" s="173">
        <v>3</v>
      </c>
      <c r="E27" s="173">
        <v>4</v>
      </c>
      <c r="F27" s="173">
        <v>5</v>
      </c>
      <c r="G27" s="160">
        <v>6</v>
      </c>
    </row>
    <row r="28" spans="1:9" x14ac:dyDescent="0.25">
      <c r="D28" s="173"/>
      <c r="E28" s="173"/>
      <c r="F28" s="173"/>
    </row>
    <row r="29" spans="1:9" x14ac:dyDescent="0.25">
      <c r="D29" s="173"/>
      <c r="E29" s="173"/>
      <c r="F29" s="173"/>
    </row>
    <row r="30" spans="1:9" x14ac:dyDescent="0.25">
      <c r="D30" s="173"/>
      <c r="E30" s="173"/>
      <c r="F30" s="173"/>
    </row>
    <row r="31" spans="1:9" ht="13.8" thickBot="1" x14ac:dyDescent="0.3">
      <c r="D31" s="173"/>
      <c r="E31" s="173"/>
      <c r="F31" s="173"/>
    </row>
    <row r="32" spans="1:9" ht="15" thickBot="1" x14ac:dyDescent="0.3">
      <c r="B32" s="303" t="s">
        <v>267</v>
      </c>
      <c r="D32" s="307">
        <v>1</v>
      </c>
      <c r="E32" s="173"/>
      <c r="F32" s="173"/>
    </row>
    <row r="33" spans="2:6" ht="15" thickBot="1" x14ac:dyDescent="0.3">
      <c r="B33" s="305" t="s">
        <v>269</v>
      </c>
      <c r="D33" s="307">
        <v>2</v>
      </c>
      <c r="E33" s="173"/>
      <c r="F33" s="173"/>
    </row>
    <row r="34" spans="2:6" ht="15" thickBot="1" x14ac:dyDescent="0.3">
      <c r="B34" s="305" t="s">
        <v>272</v>
      </c>
      <c r="D34" s="307">
        <v>3</v>
      </c>
      <c r="E34" s="173"/>
      <c r="F34" s="173"/>
    </row>
    <row r="35" spans="2:6" ht="15" thickBot="1" x14ac:dyDescent="0.3">
      <c r="B35" s="304" t="s">
        <v>268</v>
      </c>
      <c r="D35" s="307">
        <v>4</v>
      </c>
      <c r="E35" s="173"/>
      <c r="F35" s="173"/>
    </row>
    <row r="36" spans="2:6" x14ac:dyDescent="0.25">
      <c r="D36" s="173"/>
      <c r="E36" s="173"/>
      <c r="F36" s="173"/>
    </row>
    <row r="37" spans="2:6" ht="15.6" x14ac:dyDescent="0.3">
      <c r="B37" s="169" t="s">
        <v>123</v>
      </c>
      <c r="D37" s="173"/>
      <c r="E37" s="173"/>
      <c r="F37" s="173"/>
    </row>
    <row r="38" spans="2:6" ht="15.6" x14ac:dyDescent="0.3">
      <c r="B38" s="174" t="s">
        <v>185</v>
      </c>
      <c r="D38" s="173"/>
      <c r="E38" s="173"/>
      <c r="F38" s="173"/>
    </row>
    <row r="39" spans="2:6" ht="15.6" x14ac:dyDescent="0.3">
      <c r="B39" s="169" t="s">
        <v>77</v>
      </c>
      <c r="D39" s="173"/>
      <c r="E39" s="173"/>
      <c r="F39" s="173"/>
    </row>
    <row r="40" spans="2:6" ht="15.6" x14ac:dyDescent="0.3">
      <c r="B40" s="174" t="s">
        <v>158</v>
      </c>
      <c r="D40" s="173"/>
      <c r="E40" s="173"/>
      <c r="F40" s="173"/>
    </row>
    <row r="41" spans="2:6" ht="15.6" x14ac:dyDescent="0.3">
      <c r="B41" s="169" t="s">
        <v>186</v>
      </c>
      <c r="D41" s="173"/>
      <c r="E41" s="173"/>
      <c r="F41" s="173"/>
    </row>
    <row r="42" spans="2:6" ht="15.6" x14ac:dyDescent="0.3">
      <c r="B42" s="174" t="s">
        <v>187</v>
      </c>
      <c r="D42" s="173"/>
      <c r="E42" s="173"/>
      <c r="F42" s="173"/>
    </row>
    <row r="43" spans="2:6" ht="15.6" x14ac:dyDescent="0.3">
      <c r="B43" s="169" t="s">
        <v>188</v>
      </c>
      <c r="D43" s="173"/>
      <c r="E43" s="173"/>
      <c r="F43" s="173"/>
    </row>
    <row r="44" spans="2:6" ht="15.6" x14ac:dyDescent="0.3">
      <c r="B44" s="174" t="s">
        <v>189</v>
      </c>
      <c r="D44" s="173"/>
      <c r="E44" s="173"/>
      <c r="F44" s="173"/>
    </row>
    <row r="45" spans="2:6" ht="15.6" x14ac:dyDescent="0.3">
      <c r="B45" s="174" t="s">
        <v>221</v>
      </c>
      <c r="D45" s="173"/>
      <c r="E45" s="173"/>
      <c r="F45" s="173"/>
    </row>
    <row r="46" spans="2:6" ht="15.6" x14ac:dyDescent="0.3">
      <c r="B46" s="174" t="s">
        <v>190</v>
      </c>
      <c r="D46" s="173"/>
      <c r="E46" s="173"/>
      <c r="F46" s="173"/>
    </row>
    <row r="47" spans="2:6" ht="15.6" x14ac:dyDescent="0.3">
      <c r="B47" s="169" t="s">
        <v>191</v>
      </c>
      <c r="D47" s="173"/>
      <c r="E47" s="173"/>
      <c r="F47" s="173"/>
    </row>
    <row r="48" spans="2:6" ht="15.6" x14ac:dyDescent="0.3">
      <c r="B48" s="174" t="s">
        <v>192</v>
      </c>
      <c r="D48" s="173"/>
      <c r="E48" s="173"/>
      <c r="F48" s="173"/>
    </row>
    <row r="49" spans="2:6" ht="15.6" x14ac:dyDescent="0.3">
      <c r="B49" s="169" t="s">
        <v>193</v>
      </c>
      <c r="D49" s="173"/>
      <c r="E49" s="173"/>
      <c r="F49" s="173"/>
    </row>
    <row r="50" spans="2:6" ht="15.6" x14ac:dyDescent="0.3">
      <c r="B50" s="178" t="s">
        <v>194</v>
      </c>
      <c r="D50" s="173"/>
      <c r="E50" s="173"/>
      <c r="F50" s="173"/>
    </row>
    <row r="51" spans="2:6" ht="15.6" x14ac:dyDescent="0.3">
      <c r="B51" s="169" t="s">
        <v>195</v>
      </c>
      <c r="D51" s="173"/>
      <c r="E51" s="173"/>
      <c r="F51" s="173"/>
    </row>
    <row r="52" spans="2:6" ht="15.6" x14ac:dyDescent="0.3">
      <c r="B52" s="174" t="s">
        <v>196</v>
      </c>
      <c r="D52" s="173"/>
      <c r="E52" s="173"/>
      <c r="F52" s="173"/>
    </row>
    <row r="53" spans="2:6" ht="15.6" x14ac:dyDescent="0.3">
      <c r="B53" s="169" t="s">
        <v>197</v>
      </c>
      <c r="D53" s="173"/>
      <c r="E53" s="173"/>
      <c r="F53" s="173"/>
    </row>
    <row r="54" spans="2:6" ht="15.6" x14ac:dyDescent="0.3">
      <c r="B54" s="169" t="s">
        <v>222</v>
      </c>
      <c r="D54" s="173"/>
      <c r="E54" s="173"/>
      <c r="F54" s="173"/>
    </row>
    <row r="55" spans="2:6" ht="15.6" x14ac:dyDescent="0.3">
      <c r="B55" s="169" t="s">
        <v>198</v>
      </c>
    </row>
    <row r="56" spans="2:6" ht="15.6" x14ac:dyDescent="0.3">
      <c r="B56" s="174" t="s">
        <v>199</v>
      </c>
    </row>
    <row r="57" spans="2:6" ht="16.2" thickBot="1" x14ac:dyDescent="0.35">
      <c r="B57" s="182" t="s">
        <v>200</v>
      </c>
    </row>
    <row r="58" spans="2:6" ht="13.8" thickTop="1" x14ac:dyDescent="0.25"/>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2"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09375" defaultRowHeight="13.2" x14ac:dyDescent="0.3"/>
  <cols>
    <col min="1" max="3" width="16" style="133" customWidth="1"/>
    <col min="4" max="4" width="14.88671875" style="133" customWidth="1"/>
    <col min="5" max="9" width="16" style="133" customWidth="1"/>
    <col min="10" max="10" width="14.88671875" style="133" customWidth="1"/>
    <col min="11" max="11" width="16" style="133" customWidth="1"/>
    <col min="12" max="16384" width="9.109375" style="133"/>
  </cols>
  <sheetData>
    <row r="1" spans="1:12" ht="15" customHeight="1" x14ac:dyDescent="0.3">
      <c r="A1" s="132"/>
    </row>
    <row r="2" spans="1:12" ht="51.75" customHeight="1" x14ac:dyDescent="0.3">
      <c r="A2" s="699" t="s">
        <v>206</v>
      </c>
      <c r="B2" s="700"/>
      <c r="C2" s="700"/>
      <c r="D2" s="700"/>
      <c r="E2" s="700"/>
      <c r="F2" s="700"/>
      <c r="G2" s="700"/>
      <c r="H2" s="700"/>
      <c r="I2" s="700"/>
      <c r="J2" s="700"/>
      <c r="K2" s="701"/>
    </row>
    <row r="3" spans="1:12" ht="53.25" customHeight="1" x14ac:dyDescent="0.3">
      <c r="A3" s="148" t="s">
        <v>207</v>
      </c>
      <c r="B3" s="702" t="s">
        <v>208</v>
      </c>
      <c r="C3" s="703"/>
      <c r="D3" s="702" t="s">
        <v>209</v>
      </c>
      <c r="E3" s="703"/>
      <c r="F3" s="702" t="s">
        <v>210</v>
      </c>
      <c r="G3" s="703"/>
      <c r="H3" s="702" t="s">
        <v>214</v>
      </c>
      <c r="I3" s="703"/>
      <c r="J3" s="704" t="s">
        <v>211</v>
      </c>
      <c r="K3" s="703"/>
    </row>
    <row r="4" spans="1:12" ht="45.75" customHeight="1" thickBot="1" x14ac:dyDescent="0.35">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5">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5">
      <c r="A6" s="150" t="s">
        <v>201</v>
      </c>
      <c r="B6" s="155">
        <v>63</v>
      </c>
      <c r="C6" s="155">
        <v>63</v>
      </c>
      <c r="D6" s="155">
        <v>228</v>
      </c>
      <c r="E6" s="155">
        <v>228</v>
      </c>
      <c r="F6" s="155">
        <v>205</v>
      </c>
      <c r="G6" s="155">
        <v>205</v>
      </c>
      <c r="H6" s="156">
        <v>205</v>
      </c>
      <c r="I6" s="156">
        <v>205</v>
      </c>
      <c r="J6" s="155">
        <v>355</v>
      </c>
      <c r="K6" s="155">
        <v>355</v>
      </c>
    </row>
    <row r="7" spans="1:12" ht="17.25" customHeight="1" thickBot="1" x14ac:dyDescent="0.35">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5">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5">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5">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5">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5">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5">
      <c r="A13" s="149" t="s">
        <v>204</v>
      </c>
      <c r="B13" s="152">
        <v>0</v>
      </c>
      <c r="C13" s="152">
        <v>0</v>
      </c>
      <c r="D13" s="152">
        <v>0</v>
      </c>
      <c r="E13" s="152">
        <v>0</v>
      </c>
      <c r="F13" s="152">
        <v>0</v>
      </c>
      <c r="G13" s="152">
        <v>0</v>
      </c>
      <c r="H13" s="154">
        <v>0</v>
      </c>
      <c r="I13" s="154">
        <v>0</v>
      </c>
      <c r="J13" s="152">
        <v>0</v>
      </c>
      <c r="K13" s="152">
        <v>0</v>
      </c>
    </row>
    <row r="14" spans="1:12" ht="17.25" customHeight="1" thickBot="1" x14ac:dyDescent="0.35">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5">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5">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5">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5">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5">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5">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5">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5">
      <c r="A22" s="150" t="s">
        <v>205</v>
      </c>
      <c r="B22" s="155">
        <v>0</v>
      </c>
      <c r="C22" s="155">
        <v>0</v>
      </c>
      <c r="D22" s="155">
        <v>0</v>
      </c>
      <c r="E22" s="155">
        <v>0</v>
      </c>
      <c r="F22" s="155">
        <v>0</v>
      </c>
      <c r="G22" s="155">
        <v>0</v>
      </c>
      <c r="H22" s="156">
        <v>0</v>
      </c>
      <c r="I22" s="156">
        <v>0</v>
      </c>
      <c r="J22" s="155">
        <v>0</v>
      </c>
      <c r="K22" s="155">
        <v>0</v>
      </c>
    </row>
    <row r="23" spans="1:11" ht="17.25" customHeight="1" thickBot="1" x14ac:dyDescent="0.35">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5">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5">
      <c r="A25" s="149" t="s">
        <v>200</v>
      </c>
      <c r="B25" s="153">
        <v>809</v>
      </c>
      <c r="C25" s="152">
        <v>647.20000000000005</v>
      </c>
      <c r="D25" s="153">
        <v>1481</v>
      </c>
      <c r="E25" s="153">
        <v>1184.8</v>
      </c>
      <c r="F25" s="153">
        <v>1853</v>
      </c>
      <c r="G25" s="153">
        <v>1482.4</v>
      </c>
      <c r="H25" s="154">
        <v>773.2</v>
      </c>
      <c r="I25" s="154">
        <v>468.75</v>
      </c>
      <c r="J25" s="153">
        <v>3050.5</v>
      </c>
      <c r="K25" s="153">
        <v>2440.4</v>
      </c>
    </row>
    <row r="26" spans="1:11" ht="13.65" customHeight="1" x14ac:dyDescent="0.3"/>
    <row r="27" spans="1:11" ht="13.65" customHeight="1" x14ac:dyDescent="0.3"/>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09375" defaultRowHeight="13.2" x14ac:dyDescent="0.3"/>
  <cols>
    <col min="1" max="3" width="16" style="133" customWidth="1"/>
    <col min="4" max="4" width="14.88671875" style="133" customWidth="1"/>
    <col min="5" max="7" width="16" style="133" customWidth="1"/>
    <col min="8" max="16384" width="9.109375" style="133"/>
  </cols>
  <sheetData>
    <row r="1" spans="1:8" ht="15" customHeight="1" x14ac:dyDescent="0.3">
      <c r="A1" s="132"/>
    </row>
    <row r="2" spans="1:8" ht="51.75" customHeight="1" x14ac:dyDescent="0.3">
      <c r="A2" s="699" t="s">
        <v>213</v>
      </c>
      <c r="B2" s="700"/>
      <c r="C2" s="700"/>
      <c r="D2" s="700"/>
      <c r="E2" s="700"/>
      <c r="F2" s="700"/>
      <c r="G2" s="700"/>
    </row>
    <row r="3" spans="1:8" ht="53.25" customHeight="1" x14ac:dyDescent="0.3">
      <c r="A3" s="148" t="s">
        <v>207</v>
      </c>
      <c r="B3" s="702" t="s">
        <v>208</v>
      </c>
      <c r="C3" s="703"/>
      <c r="D3" s="702" t="s">
        <v>209</v>
      </c>
      <c r="E3" s="703"/>
      <c r="F3" s="704" t="s">
        <v>215</v>
      </c>
      <c r="G3" s="703"/>
    </row>
    <row r="4" spans="1:8" ht="45.75" customHeight="1" thickBot="1" x14ac:dyDescent="0.35">
      <c r="A4" s="148" t="s">
        <v>212</v>
      </c>
      <c r="B4" s="151" t="s">
        <v>14</v>
      </c>
      <c r="C4" s="151" t="s">
        <v>16</v>
      </c>
      <c r="D4" s="151" t="s">
        <v>14</v>
      </c>
      <c r="E4" s="151" t="s">
        <v>16</v>
      </c>
      <c r="F4" s="151" t="s">
        <v>14</v>
      </c>
      <c r="G4" s="151" t="s">
        <v>16</v>
      </c>
      <c r="H4" s="159"/>
    </row>
    <row r="5" spans="1:8" ht="17.25" customHeight="1" thickTop="1" x14ac:dyDescent="0.3">
      <c r="A5" s="149" t="s">
        <v>123</v>
      </c>
      <c r="B5" s="134">
        <v>773.2</v>
      </c>
      <c r="C5" s="134">
        <v>468.75</v>
      </c>
      <c r="D5" s="134">
        <v>773.2</v>
      </c>
      <c r="E5" s="134">
        <v>468.75</v>
      </c>
      <c r="F5" s="134">
        <v>773.2</v>
      </c>
      <c r="G5" s="135">
        <v>468.75</v>
      </c>
    </row>
    <row r="6" spans="1:8" ht="17.25" customHeight="1" x14ac:dyDescent="0.3">
      <c r="A6" s="150" t="s">
        <v>185</v>
      </c>
      <c r="B6" s="136">
        <v>63</v>
      </c>
      <c r="C6" s="136">
        <v>63</v>
      </c>
      <c r="D6" s="136">
        <v>228</v>
      </c>
      <c r="E6" s="136">
        <v>228</v>
      </c>
      <c r="F6" s="136">
        <v>205</v>
      </c>
      <c r="G6" s="137">
        <v>205</v>
      </c>
    </row>
    <row r="7" spans="1:8" ht="17.25" customHeight="1" x14ac:dyDescent="0.3">
      <c r="A7" s="149" t="s">
        <v>77</v>
      </c>
      <c r="B7" s="138">
        <v>773.2</v>
      </c>
      <c r="C7" s="138">
        <v>468.75</v>
      </c>
      <c r="D7" s="138">
        <v>773.2</v>
      </c>
      <c r="E7" s="138">
        <v>468.75</v>
      </c>
      <c r="F7" s="138">
        <v>773.2</v>
      </c>
      <c r="G7" s="139">
        <v>468.75</v>
      </c>
    </row>
    <row r="8" spans="1:8" ht="17.25" customHeight="1" x14ac:dyDescent="0.3">
      <c r="A8" s="150" t="s">
        <v>158</v>
      </c>
      <c r="B8" s="140">
        <v>640</v>
      </c>
      <c r="C8" s="140">
        <v>468.75</v>
      </c>
      <c r="D8" s="140">
        <v>773.2</v>
      </c>
      <c r="E8" s="140">
        <v>468.75</v>
      </c>
      <c r="F8" s="140">
        <v>773.2</v>
      </c>
      <c r="G8" s="141">
        <v>468.75</v>
      </c>
    </row>
    <row r="9" spans="1:8" ht="17.25" customHeight="1" x14ac:dyDescent="0.3">
      <c r="A9" s="149" t="s">
        <v>186</v>
      </c>
      <c r="B9" s="138">
        <v>773.2</v>
      </c>
      <c r="C9" s="138">
        <v>468.75</v>
      </c>
      <c r="D9" s="138">
        <v>773.2</v>
      </c>
      <c r="E9" s="138">
        <v>468.75</v>
      </c>
      <c r="F9" s="138">
        <v>463</v>
      </c>
      <c r="G9" s="139">
        <v>463</v>
      </c>
    </row>
    <row r="10" spans="1:8" ht="17.25" customHeight="1" x14ac:dyDescent="0.3">
      <c r="A10" s="150" t="s">
        <v>187</v>
      </c>
      <c r="B10" s="140">
        <v>773.2</v>
      </c>
      <c r="C10" s="140">
        <v>468.75</v>
      </c>
      <c r="D10" s="140">
        <v>773.2</v>
      </c>
      <c r="E10" s="140">
        <v>468.75</v>
      </c>
      <c r="F10" s="140">
        <v>773.2</v>
      </c>
      <c r="G10" s="141">
        <v>468.75</v>
      </c>
    </row>
    <row r="11" spans="1:8" ht="17.25" customHeight="1" x14ac:dyDescent="0.3">
      <c r="A11" s="149" t="s">
        <v>188</v>
      </c>
      <c r="B11" s="138">
        <v>387</v>
      </c>
      <c r="C11" s="138">
        <v>387</v>
      </c>
      <c r="D11" s="138">
        <v>773.2</v>
      </c>
      <c r="E11" s="138">
        <v>468.75</v>
      </c>
      <c r="F11" s="138">
        <v>675</v>
      </c>
      <c r="G11" s="139">
        <v>468.75</v>
      </c>
    </row>
    <row r="12" spans="1:8" ht="17.25" customHeight="1" x14ac:dyDescent="0.3">
      <c r="A12" s="150" t="s">
        <v>189</v>
      </c>
      <c r="B12" s="140">
        <v>755</v>
      </c>
      <c r="C12" s="140">
        <v>468.75</v>
      </c>
      <c r="D12" s="140">
        <v>773.2</v>
      </c>
      <c r="E12" s="140">
        <v>468.75</v>
      </c>
      <c r="F12" s="140">
        <v>773.2</v>
      </c>
      <c r="G12" s="141">
        <v>468.75</v>
      </c>
    </row>
    <row r="13" spans="1:8" ht="17.25" customHeight="1" x14ac:dyDescent="0.3">
      <c r="A13" s="149" t="s">
        <v>221</v>
      </c>
      <c r="B13" s="138">
        <v>619</v>
      </c>
      <c r="C13" s="138">
        <v>468.75</v>
      </c>
      <c r="D13" s="138">
        <v>510.31</v>
      </c>
      <c r="E13" s="138">
        <v>309.39999999999998</v>
      </c>
      <c r="F13" s="138">
        <v>510.31</v>
      </c>
      <c r="G13" s="138">
        <v>309.39999999999998</v>
      </c>
    </row>
    <row r="14" spans="1:8" ht="17.25" customHeight="1" x14ac:dyDescent="0.3">
      <c r="A14" s="150" t="s">
        <v>190</v>
      </c>
      <c r="B14" s="136">
        <v>773.2</v>
      </c>
      <c r="C14" s="136">
        <v>468.75</v>
      </c>
      <c r="D14" s="136">
        <v>510.31</v>
      </c>
      <c r="E14" s="136">
        <v>309.39999999999998</v>
      </c>
      <c r="F14" s="136">
        <v>510.31</v>
      </c>
      <c r="G14" s="136">
        <v>309.39999999999998</v>
      </c>
    </row>
    <row r="15" spans="1:8" ht="17.25" customHeight="1" x14ac:dyDescent="0.3">
      <c r="A15" s="149" t="s">
        <v>191</v>
      </c>
      <c r="B15" s="138">
        <v>742</v>
      </c>
      <c r="C15" s="138">
        <v>468.75</v>
      </c>
      <c r="D15" s="138">
        <v>510.31</v>
      </c>
      <c r="E15" s="138">
        <v>309.39999999999998</v>
      </c>
      <c r="F15" s="138">
        <v>510.31</v>
      </c>
      <c r="G15" s="138">
        <v>309.39999999999998</v>
      </c>
    </row>
    <row r="16" spans="1:8" ht="17.25" customHeight="1" x14ac:dyDescent="0.3">
      <c r="A16" s="150" t="s">
        <v>192</v>
      </c>
      <c r="B16" s="136">
        <v>773.2</v>
      </c>
      <c r="C16" s="136">
        <v>468.75</v>
      </c>
      <c r="D16" s="136">
        <v>510.31</v>
      </c>
      <c r="E16" s="136">
        <v>309.39999999999998</v>
      </c>
      <c r="F16" s="136">
        <v>510.31</v>
      </c>
      <c r="G16" s="136">
        <v>309.39999999999998</v>
      </c>
    </row>
    <row r="17" spans="1:7" ht="17.25" customHeight="1" x14ac:dyDescent="0.3">
      <c r="A17" s="149" t="s">
        <v>193</v>
      </c>
      <c r="B17" s="138">
        <v>492</v>
      </c>
      <c r="C17" s="138">
        <v>468.75</v>
      </c>
      <c r="D17" s="138">
        <v>492</v>
      </c>
      <c r="E17" s="138">
        <v>468.75</v>
      </c>
      <c r="F17" s="138">
        <v>492</v>
      </c>
      <c r="G17" s="139">
        <v>468.75</v>
      </c>
    </row>
    <row r="18" spans="1:7" ht="17.25" customHeight="1" x14ac:dyDescent="0.3">
      <c r="A18" s="150" t="s">
        <v>194</v>
      </c>
      <c r="B18" s="136">
        <v>773.2</v>
      </c>
      <c r="C18" s="136">
        <v>468.75</v>
      </c>
      <c r="D18" s="136">
        <v>773.2</v>
      </c>
      <c r="E18" s="136">
        <v>468.75</v>
      </c>
      <c r="F18" s="136">
        <v>773.2</v>
      </c>
      <c r="G18" s="137">
        <v>468.75</v>
      </c>
    </row>
    <row r="19" spans="1:7" ht="17.25" customHeight="1" x14ac:dyDescent="0.3">
      <c r="A19" s="149" t="s">
        <v>195</v>
      </c>
      <c r="B19" s="138">
        <v>726</v>
      </c>
      <c r="C19" s="138">
        <v>468.75</v>
      </c>
      <c r="D19" s="138">
        <v>773.2</v>
      </c>
      <c r="E19" s="138">
        <v>468.75</v>
      </c>
      <c r="F19" s="138">
        <v>773.2</v>
      </c>
      <c r="G19" s="139">
        <v>468.75</v>
      </c>
    </row>
    <row r="20" spans="1:7" ht="17.25" customHeight="1" x14ac:dyDescent="0.3">
      <c r="A20" s="150" t="s">
        <v>196</v>
      </c>
      <c r="B20" s="142">
        <v>567</v>
      </c>
      <c r="C20" s="137">
        <v>468.75</v>
      </c>
      <c r="D20" s="142">
        <v>773.2</v>
      </c>
      <c r="E20" s="137">
        <v>468.75</v>
      </c>
      <c r="F20" s="142">
        <v>773.2</v>
      </c>
      <c r="G20" s="137">
        <v>468.75</v>
      </c>
    </row>
    <row r="21" spans="1:7" ht="17.25" customHeight="1" x14ac:dyDescent="0.3">
      <c r="A21" s="149" t="s">
        <v>197</v>
      </c>
      <c r="B21" s="143">
        <v>773.2</v>
      </c>
      <c r="C21" s="139">
        <v>468.75</v>
      </c>
      <c r="D21" s="143">
        <v>773.2</v>
      </c>
      <c r="E21" s="139">
        <v>468.75</v>
      </c>
      <c r="F21" s="143">
        <v>773.2</v>
      </c>
      <c r="G21" s="139">
        <v>468.75</v>
      </c>
    </row>
    <row r="22" spans="1:7" ht="17.25" customHeight="1" x14ac:dyDescent="0.3">
      <c r="A22" s="150" t="s">
        <v>222</v>
      </c>
      <c r="B22" s="142">
        <v>121</v>
      </c>
      <c r="C22" s="144">
        <v>121</v>
      </c>
      <c r="D22" s="142">
        <v>773.2</v>
      </c>
      <c r="E22" s="144">
        <v>468.75</v>
      </c>
      <c r="F22" s="142">
        <v>773.2</v>
      </c>
      <c r="G22" s="144">
        <v>468.75</v>
      </c>
    </row>
    <row r="23" spans="1:7" ht="17.25" customHeight="1" x14ac:dyDescent="0.3">
      <c r="A23" s="149" t="s">
        <v>198</v>
      </c>
      <c r="B23" s="143">
        <v>773.2</v>
      </c>
      <c r="C23" s="145">
        <v>468.75</v>
      </c>
      <c r="D23" s="143">
        <v>773.2</v>
      </c>
      <c r="E23" s="145">
        <v>468.75</v>
      </c>
      <c r="F23" s="143">
        <v>773.2</v>
      </c>
      <c r="G23" s="145">
        <v>468.75</v>
      </c>
    </row>
    <row r="24" spans="1:7" ht="17.25" customHeight="1" x14ac:dyDescent="0.3">
      <c r="A24" s="150" t="s">
        <v>199</v>
      </c>
      <c r="B24" s="142">
        <v>773.2</v>
      </c>
      <c r="C24" s="144">
        <v>468.75</v>
      </c>
      <c r="D24" s="142">
        <v>773.2</v>
      </c>
      <c r="E24" s="144">
        <v>468.75</v>
      </c>
      <c r="F24" s="142">
        <v>773.2</v>
      </c>
      <c r="G24" s="144">
        <v>468.75</v>
      </c>
    </row>
    <row r="25" spans="1:7" ht="17.25" customHeight="1" thickBot="1" x14ac:dyDescent="0.35">
      <c r="A25" s="149" t="s">
        <v>200</v>
      </c>
      <c r="B25" s="146">
        <v>773.2</v>
      </c>
      <c r="C25" s="146">
        <v>468.75</v>
      </c>
      <c r="D25" s="146">
        <v>773.2</v>
      </c>
      <c r="E25" s="146">
        <v>468.75</v>
      </c>
      <c r="F25" s="146">
        <v>773.2</v>
      </c>
      <c r="G25" s="147">
        <v>468.75</v>
      </c>
    </row>
    <row r="26" spans="1:7" ht="13.65" customHeight="1" thickTop="1" x14ac:dyDescent="0.3">
      <c r="A26" s="133">
        <v>1</v>
      </c>
      <c r="B26" s="133">
        <v>2</v>
      </c>
      <c r="C26" s="133">
        <v>3</v>
      </c>
      <c r="D26" s="133">
        <v>4</v>
      </c>
      <c r="E26" s="133">
        <v>5</v>
      </c>
      <c r="F26" s="133">
        <v>6</v>
      </c>
      <c r="G26" s="133">
        <v>7</v>
      </c>
    </row>
    <row r="27" spans="1:7" ht="13.65" customHeight="1" x14ac:dyDescent="0.3"/>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20"/>
  <sheetViews>
    <sheetView showGridLines="0" view="pageBreakPreview" zoomScaleNormal="70" zoomScaleSheetLayoutView="100" workbookViewId="0">
      <selection activeCell="F23" sqref="F23"/>
    </sheetView>
  </sheetViews>
  <sheetFormatPr defaultRowHeight="13.2" x14ac:dyDescent="0.25"/>
  <cols>
    <col min="1" max="1" width="3.88671875" style="9" customWidth="1"/>
    <col min="2" max="3" width="1.109375" style="9" customWidth="1"/>
    <col min="4" max="4" width="50.4414062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19" ht="28.5" customHeight="1" x14ac:dyDescent="0.25">
      <c r="A1" s="1"/>
      <c r="B1" s="1"/>
      <c r="C1" s="1"/>
      <c r="D1" s="1"/>
      <c r="E1" s="2"/>
      <c r="F1" s="3"/>
      <c r="G1" s="4"/>
      <c r="H1" s="5"/>
      <c r="I1" s="3"/>
      <c r="J1" s="4"/>
      <c r="K1" s="4"/>
      <c r="L1" s="4"/>
      <c r="M1" s="5"/>
      <c r="N1" s="4"/>
      <c r="O1" s="3"/>
      <c r="P1" s="3"/>
      <c r="Q1" s="3"/>
      <c r="S1" s="7"/>
    </row>
    <row r="2" spans="1:19" ht="63.75" customHeight="1" thickBot="1" x14ac:dyDescent="0.45">
      <c r="A2" s="1"/>
      <c r="B2" s="694" t="s">
        <v>225</v>
      </c>
      <c r="C2" s="686"/>
      <c r="D2" s="686"/>
      <c r="E2" s="686"/>
      <c r="F2" s="686"/>
      <c r="G2" s="686"/>
      <c r="H2" s="686"/>
      <c r="I2" s="686"/>
      <c r="J2" s="686"/>
      <c r="K2" s="686"/>
      <c r="L2" s="686"/>
      <c r="M2" s="686"/>
      <c r="N2" s="686"/>
      <c r="O2" s="686"/>
      <c r="P2" s="686"/>
      <c r="Q2" s="686"/>
      <c r="R2" s="686"/>
      <c r="S2" s="686"/>
    </row>
    <row r="3" spans="1:19"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3">
      <c r="A4" s="8"/>
      <c r="B4" s="17"/>
      <c r="C4" s="18"/>
      <c r="D4" s="18"/>
      <c r="E4" s="19"/>
      <c r="F4" s="20"/>
      <c r="G4" s="21"/>
      <c r="H4" s="22"/>
      <c r="I4" s="20"/>
      <c r="J4" s="21"/>
      <c r="K4" s="21"/>
      <c r="L4" s="21"/>
      <c r="M4" s="22"/>
      <c r="N4" s="23"/>
      <c r="O4" s="24">
        <v>6</v>
      </c>
      <c r="P4" s="25"/>
      <c r="Q4" s="14"/>
      <c r="S4" s="16" t="s">
        <v>14</v>
      </c>
    </row>
    <row r="5" spans="1:19" s="16" customFormat="1" ht="15" customHeight="1" x14ac:dyDescent="0.3">
      <c r="A5" s="8"/>
      <c r="B5" s="26"/>
      <c r="C5" s="27"/>
      <c r="D5" s="27"/>
      <c r="E5" s="27"/>
      <c r="F5" s="27"/>
      <c r="G5" s="27"/>
      <c r="H5" s="27"/>
      <c r="I5" s="28" t="s">
        <v>15</v>
      </c>
      <c r="J5" s="29"/>
      <c r="K5" s="27"/>
      <c r="L5" s="27"/>
      <c r="M5" s="27"/>
      <c r="N5" s="27"/>
      <c r="O5" s="29"/>
      <c r="P5" s="30"/>
      <c r="Q5" s="31"/>
      <c r="S5" s="16" t="s">
        <v>16</v>
      </c>
    </row>
    <row r="6" spans="1:19" s="6" customFormat="1" ht="13.5" customHeight="1" x14ac:dyDescent="0.25">
      <c r="A6" s="9"/>
      <c r="B6" s="69" t="s">
        <v>37</v>
      </c>
      <c r="C6" s="70"/>
      <c r="D6" s="71"/>
      <c r="E6" s="72" t="s">
        <v>38</v>
      </c>
      <c r="F6" s="73" t="s">
        <v>39</v>
      </c>
      <c r="G6" s="74">
        <v>0.94</v>
      </c>
      <c r="H6" s="75"/>
      <c r="I6" s="76"/>
      <c r="J6" s="89">
        <f t="shared" ref="J6:J15" si="0">ROUND(G6*(1-H6),2)</f>
        <v>0.94</v>
      </c>
      <c r="K6" s="77">
        <v>9.7899999999999991</v>
      </c>
      <c r="L6" s="78">
        <v>17.21</v>
      </c>
      <c r="M6" s="75">
        <v>0.5</v>
      </c>
      <c r="N6" s="79">
        <f t="shared" ref="N6:N15" si="1">ROUND(K6*M6,2)</f>
        <v>4.9000000000000004</v>
      </c>
      <c r="O6" s="89">
        <f t="shared" ref="O6:O15" si="2">MIN($O$4,N6)</f>
        <v>4.9000000000000004</v>
      </c>
      <c r="P6" s="92">
        <f t="shared" ref="P6:P15" si="3">ROUND(O6*$J6,2)</f>
        <v>4.6100000000000003</v>
      </c>
      <c r="Q6" s="57"/>
      <c r="R6" s="6" t="s">
        <v>27</v>
      </c>
    </row>
    <row r="7" spans="1:19" s="6" customFormat="1" ht="13.5" customHeight="1" x14ac:dyDescent="0.25">
      <c r="A7" s="9"/>
      <c r="B7" s="81" t="s">
        <v>658</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5">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5">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5">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5">
      <c r="A11" s="9"/>
      <c r="B11" s="93" t="s">
        <v>654</v>
      </c>
      <c r="C11" s="94"/>
      <c r="D11" s="95"/>
      <c r="E11" s="96" t="s">
        <v>655</v>
      </c>
      <c r="F11" s="73" t="s">
        <v>39</v>
      </c>
      <c r="G11" s="86">
        <v>0.5</v>
      </c>
      <c r="H11" s="87"/>
      <c r="I11" s="88"/>
      <c r="J11" s="89">
        <f t="shared" ref="J11" si="4">ROUND(G11*(1-H11),2)</f>
        <v>0.5</v>
      </c>
      <c r="K11" s="89">
        <v>9.7899999999999991</v>
      </c>
      <c r="L11" s="90">
        <v>17.21</v>
      </c>
      <c r="M11" s="87">
        <v>0.5</v>
      </c>
      <c r="N11" s="91">
        <f t="shared" ref="N11" si="5">ROUND(K11*M11,2)</f>
        <v>4.9000000000000004</v>
      </c>
      <c r="O11" s="89">
        <f t="shared" ref="O11" si="6">MIN($O$4,N11)</f>
        <v>4.9000000000000004</v>
      </c>
      <c r="P11" s="92">
        <f t="shared" ref="P11" si="7">ROUND(O11*$J11,2)</f>
        <v>2.4500000000000002</v>
      </c>
      <c r="Q11" s="57"/>
    </row>
    <row r="12" spans="1:19" s="6" customFormat="1" ht="13.5" customHeight="1" x14ac:dyDescent="0.25">
      <c r="A12" s="9"/>
      <c r="B12" s="93" t="s">
        <v>649</v>
      </c>
      <c r="C12" s="94"/>
      <c r="D12" s="95"/>
      <c r="E12" s="96" t="s">
        <v>648</v>
      </c>
      <c r="F12" s="615" t="s">
        <v>39</v>
      </c>
      <c r="G12" s="97">
        <v>0.57999999999999996</v>
      </c>
      <c r="H12" s="98"/>
      <c r="I12" s="99"/>
      <c r="J12" s="100">
        <f t="shared" si="0"/>
        <v>0.57999999999999996</v>
      </c>
      <c r="K12" s="100">
        <v>9.7899999999999991</v>
      </c>
      <c r="L12" s="90">
        <v>17.21</v>
      </c>
      <c r="M12" s="87">
        <v>0.5</v>
      </c>
      <c r="N12" s="91">
        <f t="shared" ref="N12" si="8">ROUND(K12*M12,2)</f>
        <v>4.9000000000000004</v>
      </c>
      <c r="O12" s="89">
        <f t="shared" ref="O12" si="9">MIN($O$4,N12)</f>
        <v>4.9000000000000004</v>
      </c>
      <c r="P12" s="92">
        <f t="shared" ref="P12" si="10">ROUND(O12*$J12,2)</f>
        <v>2.84</v>
      </c>
      <c r="Q12" s="57"/>
    </row>
    <row r="13" spans="1:19" s="6" customFormat="1" ht="13.5" customHeight="1" x14ac:dyDescent="0.25">
      <c r="A13" s="9"/>
      <c r="B13" s="93" t="s">
        <v>48</v>
      </c>
      <c r="C13" s="94"/>
      <c r="D13" s="95"/>
      <c r="E13" s="96" t="s">
        <v>49</v>
      </c>
      <c r="F13" s="104" t="s">
        <v>39</v>
      </c>
      <c r="G13" s="97">
        <v>0.3</v>
      </c>
      <c r="H13" s="98"/>
      <c r="I13" s="99"/>
      <c r="J13" s="100">
        <f t="shared" si="0"/>
        <v>0.3</v>
      </c>
      <c r="K13" s="100">
        <v>9.7899999999999991</v>
      </c>
      <c r="L13" s="90">
        <v>17.21</v>
      </c>
      <c r="M13" s="87">
        <v>0.5</v>
      </c>
      <c r="N13" s="91">
        <f t="shared" si="1"/>
        <v>4.9000000000000004</v>
      </c>
      <c r="O13" s="89">
        <f t="shared" si="2"/>
        <v>4.9000000000000004</v>
      </c>
      <c r="P13" s="92">
        <f t="shared" si="3"/>
        <v>1.47</v>
      </c>
      <c r="Q13" s="57"/>
      <c r="R13" s="6" t="s">
        <v>27</v>
      </c>
    </row>
    <row r="14" spans="1:19" s="6" customFormat="1" ht="13.5" customHeight="1" x14ac:dyDescent="0.25">
      <c r="A14" s="9"/>
      <c r="B14" s="93" t="s">
        <v>50</v>
      </c>
      <c r="C14" s="94"/>
      <c r="D14" s="95"/>
      <c r="E14" s="96" t="s">
        <v>51</v>
      </c>
      <c r="F14" s="104" t="s">
        <v>39</v>
      </c>
      <c r="G14" s="97">
        <v>0.25</v>
      </c>
      <c r="H14" s="98"/>
      <c r="I14" s="99"/>
      <c r="J14" s="100">
        <f t="shared" si="0"/>
        <v>0.25</v>
      </c>
      <c r="K14" s="100">
        <v>9.7899999999999991</v>
      </c>
      <c r="L14" s="101">
        <v>17.21</v>
      </c>
      <c r="M14" s="87">
        <v>0.5</v>
      </c>
      <c r="N14" s="91">
        <f t="shared" si="1"/>
        <v>4.9000000000000004</v>
      </c>
      <c r="O14" s="89">
        <f t="shared" si="2"/>
        <v>4.9000000000000004</v>
      </c>
      <c r="P14" s="92">
        <f t="shared" si="3"/>
        <v>1.23</v>
      </c>
      <c r="Q14" s="57"/>
      <c r="R14" s="6" t="s">
        <v>27</v>
      </c>
    </row>
    <row r="15" spans="1:19" s="6" customFormat="1" ht="13.5" customHeight="1" thickBot="1" x14ac:dyDescent="0.3">
      <c r="A15" s="9"/>
      <c r="B15" s="45" t="s">
        <v>52</v>
      </c>
      <c r="C15" s="46"/>
      <c r="D15" s="47"/>
      <c r="E15" s="48" t="s">
        <v>53</v>
      </c>
      <c r="F15" s="102" t="s">
        <v>20</v>
      </c>
      <c r="G15" s="50">
        <v>0.48</v>
      </c>
      <c r="H15" s="51"/>
      <c r="I15" s="52"/>
      <c r="J15" s="53">
        <f t="shared" si="0"/>
        <v>0.48</v>
      </c>
      <c r="K15" s="53">
        <v>9.7899999999999991</v>
      </c>
      <c r="L15" s="54">
        <v>17.21</v>
      </c>
      <c r="M15" s="51">
        <v>0.5</v>
      </c>
      <c r="N15" s="55">
        <f t="shared" si="1"/>
        <v>4.9000000000000004</v>
      </c>
      <c r="O15" s="53">
        <f t="shared" si="2"/>
        <v>4.9000000000000004</v>
      </c>
      <c r="P15" s="56">
        <f t="shared" si="3"/>
        <v>2.35</v>
      </c>
      <c r="Q15" s="57"/>
      <c r="R15" s="6" t="s">
        <v>27</v>
      </c>
    </row>
    <row r="16" spans="1:19" s="6" customFormat="1" x14ac:dyDescent="0.25">
      <c r="A16" s="1"/>
      <c r="B16" s="301"/>
      <c r="C16" s="301"/>
      <c r="D16" s="301"/>
      <c r="E16" s="301"/>
      <c r="F16" s="301"/>
      <c r="G16" s="4"/>
      <c r="H16" s="124"/>
      <c r="I16" s="125"/>
      <c r="J16" s="126"/>
      <c r="K16" s="126"/>
      <c r="L16" s="126"/>
      <c r="M16" s="127"/>
      <c r="N16" s="126"/>
      <c r="O16" s="125"/>
      <c r="P16" s="125"/>
      <c r="Q16" s="3"/>
    </row>
    <row r="17" spans="1:17" s="6" customFormat="1" x14ac:dyDescent="0.25">
      <c r="A17" s="1"/>
      <c r="B17" s="302">
        <v>1</v>
      </c>
      <c r="C17" s="302">
        <v>2</v>
      </c>
      <c r="D17" s="302">
        <v>3</v>
      </c>
      <c r="E17" s="302">
        <v>4</v>
      </c>
      <c r="F17" s="302">
        <v>5</v>
      </c>
      <c r="G17" s="4">
        <v>6</v>
      </c>
      <c r="H17" s="128">
        <v>7</v>
      </c>
      <c r="I17" s="125">
        <v>8</v>
      </c>
      <c r="J17" s="126">
        <v>9</v>
      </c>
      <c r="K17" s="126">
        <v>10</v>
      </c>
      <c r="L17" s="126">
        <v>11</v>
      </c>
      <c r="M17" s="127">
        <v>0.12</v>
      </c>
      <c r="N17" s="126">
        <v>13</v>
      </c>
      <c r="O17" s="125">
        <v>14</v>
      </c>
      <c r="P17" s="125">
        <v>15</v>
      </c>
      <c r="Q17" s="3"/>
    </row>
    <row r="18" spans="1:17" s="6" customFormat="1" x14ac:dyDescent="0.25">
      <c r="A18" s="1"/>
      <c r="B18" s="302"/>
      <c r="C18" s="302"/>
      <c r="D18" s="302"/>
      <c r="E18" s="302"/>
      <c r="F18" s="302"/>
      <c r="G18" s="4"/>
      <c r="H18" s="129"/>
      <c r="I18" s="125"/>
      <c r="J18" s="126"/>
      <c r="K18" s="126"/>
      <c r="L18" s="126"/>
      <c r="M18" s="127"/>
      <c r="N18" s="126"/>
      <c r="O18" s="125"/>
      <c r="P18" s="125"/>
      <c r="Q18" s="3"/>
    </row>
    <row r="19" spans="1:17" s="6" customFormat="1" ht="12" customHeight="1" x14ac:dyDescent="0.25">
      <c r="A19" s="1"/>
      <c r="B19" s="302"/>
      <c r="C19" s="302"/>
      <c r="D19" s="302"/>
      <c r="E19" s="302"/>
      <c r="F19" s="302"/>
      <c r="G19" s="4"/>
      <c r="H19" s="129"/>
      <c r="I19" s="125"/>
      <c r="J19" s="126"/>
      <c r="K19" s="126"/>
      <c r="L19" s="126"/>
      <c r="M19" s="127"/>
      <c r="N19" s="126"/>
      <c r="O19" s="125"/>
      <c r="P19" s="125"/>
      <c r="Q19" s="3"/>
    </row>
    <row r="20" spans="1:17" s="6" customFormat="1" x14ac:dyDescent="0.25">
      <c r="A20" s="1"/>
      <c r="B20" s="1"/>
      <c r="C20" s="1"/>
      <c r="D20" s="1"/>
      <c r="E20" s="3"/>
      <c r="F20" s="3"/>
      <c r="G20" s="3"/>
      <c r="H20" s="3"/>
      <c r="I20" s="3"/>
      <c r="J20" s="3"/>
      <c r="K20" s="3"/>
      <c r="L20" s="3"/>
      <c r="M20" s="3"/>
      <c r="N20" s="3"/>
      <c r="O20" s="3"/>
      <c r="P20" s="3"/>
      <c r="Q20" s="3"/>
    </row>
  </sheetData>
  <sheetProtection insertRows="0"/>
  <mergeCells count="2">
    <mergeCell ref="B2:S2"/>
    <mergeCell ref="B3:D3"/>
  </mergeCells>
  <printOptions horizontalCentered="1"/>
  <pageMargins left="0.7" right="0.7" top="0.75" bottom="0.75" header="0.3" footer="0.3"/>
  <pageSetup paperSize="257"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E31AED2670A34B84ADB194526D73E4" ma:contentTypeVersion="16" ma:contentTypeDescription="Create a new document." ma:contentTypeScope="" ma:versionID="6e7d9c81f9bae47237116d27027d4c42">
  <xsd:schema xmlns:xsd="http://www.w3.org/2001/XMLSchema" xmlns:xs="http://www.w3.org/2001/XMLSchema" xmlns:p="http://schemas.microsoft.com/office/2006/metadata/properties" xmlns:ns3="701d8013-94b0-43ce-99b6-570df0b4b0d8" xmlns:ns4="7998d9e1-bf88-43b3-99ad-bd4553a7a9e9" targetNamespace="http://schemas.microsoft.com/office/2006/metadata/properties" ma:root="true" ma:fieldsID="852d65b130ac8a6dd7d19a3fe99f4990" ns3:_="" ns4:_="">
    <xsd:import namespace="701d8013-94b0-43ce-99b6-570df0b4b0d8"/>
    <xsd:import namespace="7998d9e1-bf88-43b3-99ad-bd4553a7a9e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d8013-94b0-43ce-99b6-570df0b4b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98d9e1-bf88-43b3-99ad-bd4553a7a9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01d8013-94b0-43ce-99b6-570df0b4b0d8" xsi:nil="true"/>
  </documentManagement>
</p:properties>
</file>

<file path=customXml/itemProps1.xml><?xml version="1.0" encoding="utf-8"?>
<ds:datastoreItem xmlns:ds="http://schemas.openxmlformats.org/officeDocument/2006/customXml" ds:itemID="{35786866-E698-4559-AF50-13F2E1466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d8013-94b0-43ce-99b6-570df0b4b0d8"/>
    <ds:schemaRef ds:uri="7998d9e1-bf88-43b3-99ad-bd4553a7a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90CA4-A47F-4650-886D-BE98CEA7BC99}">
  <ds:schemaRefs>
    <ds:schemaRef ds:uri="http://schemas.microsoft.com/sharepoint/v3/contenttype/forms"/>
  </ds:schemaRefs>
</ds:datastoreItem>
</file>

<file path=customXml/itemProps3.xml><?xml version="1.0" encoding="utf-8"?>
<ds:datastoreItem xmlns:ds="http://schemas.openxmlformats.org/officeDocument/2006/customXml" ds:itemID="{0C391E68-8E25-4AFB-8245-103B80577B8F}">
  <ds:schemaRefs>
    <ds:schemaRef ds:uri="http://schemas.microsoft.com/office/2006/metadata/properties"/>
    <ds:schemaRef ds:uri="701d8013-94b0-43ce-99b6-570df0b4b0d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998d9e1-bf88-43b3-99ad-bd4553a7a9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2017_Study_Land_Use_Rates</vt:lpstr>
      <vt:lpstr>2017_Study_Land_Use_Description</vt:lpstr>
      <vt:lpstr>2022_Study_Land_Use_Rates</vt:lpstr>
      <vt:lpstr>2022_Study_Land_Use_Description</vt:lpstr>
      <vt:lpstr>LUVMET_10th_Edition_Non_Res</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Hernandez, Rebecca</cp:lastModifiedBy>
  <cp:lastPrinted>2024-08-28T14:44:31Z</cp:lastPrinted>
  <dcterms:created xsi:type="dcterms:W3CDTF">2022-11-22T20:12:13Z</dcterms:created>
  <dcterms:modified xsi:type="dcterms:W3CDTF">2025-02-28T22:47:37Z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0x0101003BE31AED2670A34B84ADB194526D73E4</vt:lpwstr>
  </property>
</Properties>
</file>